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lesrv.kglsa.local\Company\Kontroling\Master Financial Data\"/>
    </mc:Choice>
  </mc:AlternateContent>
  <xr:revisionPtr revIDLastSave="0" documentId="13_ncr:1_{BF18E269-9351-403D-8858-4E3AADD9E665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RZiS" sheetId="2" r:id="rId1"/>
    <sheet name="Aktywa" sheetId="3" r:id="rId2"/>
    <sheet name="Pasywa" sheetId="4" r:id="rId3"/>
    <sheet name="Cash Flow" sheetId="5" r:id="rId4"/>
    <sheet name="Wskaźniki" sheetId="6" r:id="rId5"/>
    <sheet name="wybrane dane " sheetId="8" r:id="rId6"/>
  </sheets>
  <externalReferences>
    <externalReference r:id="rId7"/>
    <externalReference r:id="rId8"/>
    <externalReference r:id="rId9"/>
  </externalReferences>
  <definedNames>
    <definedName name="DATY" localSheetId="5">#REF!</definedName>
    <definedName name="DATY">'[1]Dane analityczne'!$G$5:$AO$5</definedName>
    <definedName name="Daty_Sprzedaż" localSheetId="5">#REF!</definedName>
    <definedName name="Daty_Sprzedaż">#REF!</definedName>
    <definedName name="ddddd" localSheetId="5">#REF!</definedName>
    <definedName name="ddddd">#REF!</definedName>
    <definedName name="Graphs" localSheetId="5">#REF!</definedName>
    <definedName name="Graphs">#REF!</definedName>
    <definedName name="Lata" localSheetId="4">'[2]Dane analityczne'!#REF!</definedName>
    <definedName name="Lata" localSheetId="5">#REF!</definedName>
    <definedName name="Lata">#REF!</definedName>
    <definedName name="Rodz.przych." localSheetId="5">#REF!</definedName>
    <definedName name="Rodz.przych.">#REF!</definedName>
    <definedName name="Zakres_Dat" localSheetId="5">#REF!</definedName>
    <definedName name="Zakres_Dat">'[3]Dane analityczne'!$G$5:$XFD$5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5" i="6" l="1"/>
  <c r="AP15" i="6"/>
  <c r="AS14" i="6"/>
  <c r="AL14" i="6"/>
  <c r="AJ14" i="6"/>
  <c r="BA13" i="6"/>
  <c r="AZ13" i="6"/>
  <c r="AY13" i="6"/>
  <c r="AX13" i="6"/>
  <c r="AV13" i="6"/>
  <c r="AU13" i="6"/>
  <c r="AT13" i="6"/>
  <c r="AS13" i="6"/>
  <c r="AQ13" i="6"/>
  <c r="AP13" i="6"/>
  <c r="AO13" i="6"/>
  <c r="AN13" i="6"/>
  <c r="AL13" i="6"/>
  <c r="AK13" i="6"/>
  <c r="AJ13" i="6"/>
  <c r="AI13" i="6"/>
  <c r="AG13" i="6"/>
  <c r="AF13" i="6"/>
  <c r="AE13" i="6"/>
  <c r="AD13" i="6"/>
  <c r="AB13" i="6"/>
  <c r="AA13" i="6"/>
  <c r="W13" i="6"/>
  <c r="V13" i="6"/>
  <c r="U13" i="6"/>
  <c r="R13" i="6"/>
  <c r="Q13" i="6"/>
  <c r="P13" i="6"/>
  <c r="O13" i="6"/>
  <c r="M13" i="6"/>
  <c r="L13" i="6"/>
  <c r="K13" i="6"/>
  <c r="J13" i="6"/>
  <c r="H13" i="6"/>
  <c r="G13" i="6"/>
  <c r="F13" i="6"/>
  <c r="E13" i="6"/>
  <c r="BA12" i="6"/>
  <c r="AZ12" i="6"/>
  <c r="AY12" i="6"/>
  <c r="AX12" i="6"/>
  <c r="AV12" i="6"/>
  <c r="AU12" i="6"/>
  <c r="AT12" i="6"/>
  <c r="AS12" i="6"/>
  <c r="AQ12" i="6"/>
  <c r="AP12" i="6"/>
  <c r="AO12" i="6"/>
  <c r="AN12" i="6"/>
  <c r="AL12" i="6"/>
  <c r="AK12" i="6"/>
  <c r="AJ12" i="6"/>
  <c r="AI12" i="6"/>
  <c r="AG12" i="6"/>
  <c r="AF12" i="6"/>
  <c r="AE12" i="6"/>
  <c r="AD12" i="6"/>
  <c r="AB12" i="6"/>
  <c r="AA12" i="6"/>
  <c r="Z12" i="6"/>
  <c r="Y12" i="6"/>
  <c r="W12" i="6"/>
  <c r="V12" i="6"/>
  <c r="U12" i="6"/>
  <c r="T12" i="6"/>
  <c r="U11" i="6"/>
  <c r="Q11" i="6"/>
  <c r="P11" i="6"/>
  <c r="O11" i="6"/>
  <c r="M11" i="6"/>
  <c r="L11" i="6"/>
  <c r="K11" i="6"/>
  <c r="J11" i="6"/>
  <c r="H11" i="6"/>
  <c r="G11" i="6"/>
  <c r="F11" i="6"/>
  <c r="E11" i="6"/>
  <c r="BA10" i="6"/>
  <c r="AZ10" i="6"/>
  <c r="AY10" i="6"/>
  <c r="AX10" i="6"/>
  <c r="AV10" i="6"/>
  <c r="AU10" i="6"/>
  <c r="AT10" i="6"/>
  <c r="AS10" i="6"/>
  <c r="AQ10" i="6"/>
  <c r="AP10" i="6"/>
  <c r="AO10" i="6"/>
  <c r="AN10" i="6"/>
  <c r="AL10" i="6"/>
  <c r="AK10" i="6"/>
  <c r="AJ10" i="6"/>
  <c r="AI10" i="6"/>
  <c r="AG10" i="6"/>
  <c r="AF10" i="6"/>
  <c r="AE10" i="6"/>
  <c r="AD10" i="6"/>
  <c r="AB10" i="6"/>
  <c r="AA10" i="6"/>
  <c r="Z10" i="6"/>
  <c r="Y10" i="6"/>
  <c r="W10" i="6"/>
  <c r="V10" i="6"/>
  <c r="U10" i="6"/>
  <c r="T10" i="6"/>
  <c r="AA9" i="6"/>
  <c r="Z9" i="6"/>
  <c r="W9" i="6"/>
  <c r="V9" i="6"/>
  <c r="U9" i="6"/>
  <c r="R9" i="6"/>
  <c r="Q9" i="6"/>
  <c r="P9" i="6"/>
  <c r="O9" i="6"/>
  <c r="M9" i="6"/>
  <c r="L9" i="6"/>
  <c r="K9" i="6"/>
  <c r="J9" i="6"/>
  <c r="H9" i="6"/>
  <c r="G9" i="6"/>
  <c r="F9" i="6"/>
  <c r="E9" i="6"/>
  <c r="G8" i="6"/>
  <c r="F8" i="6"/>
  <c r="K7" i="6"/>
  <c r="H7" i="6"/>
  <c r="G7" i="6"/>
  <c r="F7" i="6"/>
  <c r="E7" i="6"/>
  <c r="H6" i="6"/>
  <c r="G6" i="6"/>
  <c r="F6" i="6"/>
  <c r="E6" i="6"/>
  <c r="K5" i="6"/>
  <c r="H5" i="6"/>
  <c r="G5" i="6"/>
  <c r="F5" i="6"/>
  <c r="E5" i="6"/>
  <c r="K4" i="6"/>
  <c r="G4" i="6"/>
  <c r="F4" i="6"/>
  <c r="V17" i="4"/>
  <c r="T17" i="4"/>
  <c r="BA20" i="3"/>
  <c r="AZ20" i="3"/>
  <c r="AY20" i="3"/>
  <c r="AX20" i="3"/>
  <c r="AU20" i="3"/>
  <c r="AT20" i="3"/>
  <c r="AS20" i="3"/>
  <c r="AQ20" i="3"/>
  <c r="AP20" i="3"/>
  <c r="AO20" i="3"/>
  <c r="AN20" i="3"/>
  <c r="AL20" i="3"/>
  <c r="AK20" i="3"/>
  <c r="AJ20" i="3"/>
  <c r="AI20" i="3"/>
  <c r="AG20" i="3"/>
  <c r="AF20" i="3"/>
  <c r="AE20" i="3"/>
  <c r="AD20" i="3"/>
  <c r="AB20" i="3"/>
  <c r="AA20" i="3"/>
  <c r="Z20" i="3"/>
  <c r="Y20" i="3"/>
  <c r="W20" i="3"/>
  <c r="V20" i="3"/>
  <c r="U20" i="3"/>
  <c r="T20" i="3"/>
  <c r="R20" i="3"/>
  <c r="Q20" i="3"/>
  <c r="P20" i="3"/>
  <c r="O20" i="3"/>
  <c r="M20" i="3"/>
  <c r="L20" i="3"/>
  <c r="K20" i="3"/>
  <c r="J20" i="3"/>
  <c r="H20" i="3"/>
  <c r="G20" i="3"/>
  <c r="F20" i="3"/>
  <c r="E20" i="3"/>
  <c r="BA44" i="2"/>
  <c r="BA8" i="6" s="1"/>
  <c r="AZ44" i="2"/>
  <c r="AZ8" i="6" s="1"/>
  <c r="AY44" i="2"/>
  <c r="AY8" i="6" s="1"/>
  <c r="AX44" i="2"/>
  <c r="AX8" i="6" s="1"/>
  <c r="AV44" i="2"/>
  <c r="AV8" i="6" s="1"/>
  <c r="AU44" i="2"/>
  <c r="AU7" i="6" s="1"/>
  <c r="AT44" i="2"/>
  <c r="AT7" i="6" s="1"/>
  <c r="AS44" i="2"/>
  <c r="AS8" i="6" s="1"/>
  <c r="AQ44" i="2"/>
  <c r="AQ8" i="6" s="1"/>
  <c r="AP44" i="2"/>
  <c r="AP8" i="6" s="1"/>
  <c r="AO44" i="2"/>
  <c r="AO8" i="6" s="1"/>
  <c r="AN44" i="2"/>
  <c r="AN8" i="6" s="1"/>
  <c r="AL44" i="2"/>
  <c r="AL8" i="6" s="1"/>
  <c r="AK44" i="2"/>
  <c r="AK8" i="6" s="1"/>
  <c r="AJ44" i="2"/>
  <c r="AJ8" i="6" s="1"/>
  <c r="AI44" i="2"/>
  <c r="AI8" i="6" s="1"/>
  <c r="AG44" i="2"/>
  <c r="AG8" i="6" s="1"/>
  <c r="AF44" i="2"/>
  <c r="AF8" i="6" s="1"/>
  <c r="AE44" i="2"/>
  <c r="AE7" i="6" s="1"/>
  <c r="AD44" i="2"/>
  <c r="AD8" i="6" s="1"/>
  <c r="AB44" i="2"/>
  <c r="AB8" i="6" s="1"/>
  <c r="AA44" i="2"/>
  <c r="Z44" i="2"/>
  <c r="Z8" i="6" s="1"/>
  <c r="Y44" i="2"/>
  <c r="Y8" i="6" s="1"/>
  <c r="W44" i="2"/>
  <c r="W7" i="6" s="1"/>
  <c r="V44" i="2"/>
  <c r="V8" i="6" s="1"/>
  <c r="U44" i="2"/>
  <c r="U8" i="6" s="1"/>
  <c r="T44" i="2"/>
  <c r="T8" i="6" s="1"/>
  <c r="R44" i="2"/>
  <c r="Q44" i="2"/>
  <c r="Q8" i="6" s="1"/>
  <c r="P44" i="2"/>
  <c r="P7" i="6" s="1"/>
  <c r="O44" i="2"/>
  <c r="O7" i="6" s="1"/>
  <c r="M44" i="2"/>
  <c r="M8" i="6" s="1"/>
  <c r="L44" i="2"/>
  <c r="L8" i="6" s="1"/>
  <c r="K44" i="2"/>
  <c r="K8" i="6" s="1"/>
  <c r="J44" i="2"/>
  <c r="BA43" i="2"/>
  <c r="BA6" i="6" s="1"/>
  <c r="AY43" i="2"/>
  <c r="AV43" i="2"/>
  <c r="AJ43" i="2"/>
  <c r="AI43" i="2"/>
  <c r="AG43" i="2"/>
  <c r="AF43" i="2"/>
  <c r="AF6" i="6" s="1"/>
  <c r="AE43" i="2"/>
  <c r="AE6" i="6" s="1"/>
  <c r="AD43" i="2"/>
  <c r="AB43" i="2"/>
  <c r="AA43" i="2"/>
  <c r="Z43" i="2"/>
  <c r="Y43" i="2"/>
  <c r="W43" i="2"/>
  <c r="W6" i="6" s="1"/>
  <c r="V43" i="2"/>
  <c r="U43" i="2"/>
  <c r="T43" i="2"/>
  <c r="R43" i="2"/>
  <c r="Q43" i="2"/>
  <c r="P43" i="2"/>
  <c r="P6" i="6" s="1"/>
  <c r="O43" i="2"/>
  <c r="M43" i="2"/>
  <c r="L43" i="2"/>
  <c r="K43" i="2"/>
  <c r="K6" i="6" s="1"/>
  <c r="J43" i="2"/>
  <c r="BA42" i="2"/>
  <c r="BA5" i="6" s="1"/>
  <c r="AZ42" i="2"/>
  <c r="AY42" i="2"/>
  <c r="AX42" i="2"/>
  <c r="AV42" i="2"/>
  <c r="AU42" i="2"/>
  <c r="AU5" i="6" s="1"/>
  <c r="AT42" i="2"/>
  <c r="AT5" i="6" s="1"/>
  <c r="AS42" i="2"/>
  <c r="AQ42" i="2"/>
  <c r="AP42" i="2"/>
  <c r="AO42" i="2"/>
  <c r="AN42" i="2"/>
  <c r="AL42" i="2"/>
  <c r="AL5" i="6" s="1"/>
  <c r="AK42" i="2"/>
  <c r="AJ42" i="2"/>
  <c r="AI42" i="2"/>
  <c r="AG42" i="2"/>
  <c r="AF42" i="2"/>
  <c r="AF5" i="6" s="1"/>
  <c r="AE42" i="2"/>
  <c r="AE5" i="6" s="1"/>
  <c r="AD42" i="2"/>
  <c r="AB42" i="2"/>
  <c r="AA42" i="2"/>
  <c r="Z42" i="2"/>
  <c r="Y42" i="2"/>
  <c r="W42" i="2"/>
  <c r="W5" i="6" s="1"/>
  <c r="V42" i="2"/>
  <c r="U42" i="2"/>
  <c r="T42" i="2"/>
  <c r="R42" i="2"/>
  <c r="Q42" i="2"/>
  <c r="P42" i="2"/>
  <c r="P5" i="6" s="1"/>
  <c r="O42" i="2"/>
  <c r="M42" i="2"/>
  <c r="L42" i="2"/>
  <c r="K42" i="2"/>
  <c r="J42" i="2"/>
  <c r="BA41" i="2"/>
  <c r="AZ41" i="2"/>
  <c r="AY41" i="2"/>
  <c r="AX41" i="2"/>
  <c r="AV41" i="2"/>
  <c r="AU41" i="2"/>
  <c r="AT41" i="2"/>
  <c r="AS41" i="2"/>
  <c r="AQ41" i="2"/>
  <c r="AP41" i="2"/>
  <c r="AO41" i="2"/>
  <c r="AN41" i="2"/>
  <c r="AL41" i="2"/>
  <c r="AK41" i="2"/>
  <c r="AJ41" i="2"/>
  <c r="AI41" i="2"/>
  <c r="AG41" i="2"/>
  <c r="AF41" i="2"/>
  <c r="AE41" i="2"/>
  <c r="AD41" i="2"/>
  <c r="AB41" i="2"/>
  <c r="AA41" i="2"/>
  <c r="Z41" i="2"/>
  <c r="Y41" i="2"/>
  <c r="W41" i="2"/>
  <c r="V41" i="2"/>
  <c r="U41" i="2"/>
  <c r="T41" i="2"/>
  <c r="R41" i="2"/>
  <c r="Q41" i="2"/>
  <c r="P41" i="2"/>
  <c r="O41" i="2"/>
  <c r="M41" i="2"/>
  <c r="L41" i="2"/>
  <c r="K41" i="2"/>
  <c r="J41" i="2"/>
  <c r="BA40" i="2"/>
  <c r="BA4" i="6" s="1"/>
  <c r="AZ40" i="2"/>
  <c r="AY40" i="2"/>
  <c r="AX40" i="2"/>
  <c r="AV40" i="2"/>
  <c r="AU40" i="2"/>
  <c r="AU4" i="6" s="1"/>
  <c r="AT40" i="2"/>
  <c r="AT4" i="6" s="1"/>
  <c r="AS40" i="2"/>
  <c r="AQ40" i="2"/>
  <c r="AP40" i="2"/>
  <c r="AO40" i="2"/>
  <c r="AN40" i="2"/>
  <c r="AL40" i="2"/>
  <c r="AL4" i="6" s="1"/>
  <c r="AK40" i="2"/>
  <c r="AJ40" i="2"/>
  <c r="AI40" i="2"/>
  <c r="AG40" i="2"/>
  <c r="AF40" i="2"/>
  <c r="AF4" i="6" s="1"/>
  <c r="AE40" i="2"/>
  <c r="AE4" i="6" s="1"/>
  <c r="AD40" i="2"/>
  <c r="AB40" i="2"/>
  <c r="AA40" i="2"/>
  <c r="Z40" i="2"/>
  <c r="Y40" i="2"/>
  <c r="W40" i="2"/>
  <c r="W4" i="6" s="1"/>
  <c r="V40" i="2"/>
  <c r="U40" i="2"/>
  <c r="T40" i="2"/>
  <c r="R40" i="2"/>
  <c r="Q40" i="2"/>
  <c r="P40" i="2"/>
  <c r="P4" i="6" s="1"/>
  <c r="O40" i="2"/>
  <c r="O4" i="6" s="1"/>
  <c r="M40" i="2"/>
  <c r="L40" i="2"/>
  <c r="K40" i="2"/>
  <c r="J40" i="2"/>
  <c r="H40" i="2"/>
  <c r="BA39" i="2"/>
  <c r="BA15" i="6" s="1"/>
  <c r="AZ39" i="2"/>
  <c r="AZ15" i="6" s="1"/>
  <c r="AY39" i="2"/>
  <c r="AY15" i="6" s="1"/>
  <c r="AX39" i="2"/>
  <c r="AX14" i="6" s="1"/>
  <c r="AV39" i="2"/>
  <c r="AV14" i="6" s="1"/>
  <c r="AU39" i="2"/>
  <c r="AU16" i="6" s="1"/>
  <c r="AT39" i="2"/>
  <c r="AT16" i="6" s="1"/>
  <c r="AS39" i="2"/>
  <c r="AS16" i="6" s="1"/>
  <c r="AQ39" i="2"/>
  <c r="AQ16" i="6" s="1"/>
  <c r="AP39" i="2"/>
  <c r="AP16" i="6" s="1"/>
  <c r="AO39" i="2"/>
  <c r="AO15" i="6" s="1"/>
  <c r="AN39" i="2"/>
  <c r="AN15" i="6" s="1"/>
  <c r="AL39" i="2"/>
  <c r="AL15" i="6" s="1"/>
  <c r="AK39" i="2"/>
  <c r="AK15" i="6" s="1"/>
  <c r="AJ39" i="2"/>
  <c r="AJ15" i="6" s="1"/>
  <c r="AI39" i="2"/>
  <c r="AI14" i="6" s="1"/>
  <c r="AG39" i="2"/>
  <c r="AG14" i="6" s="1"/>
  <c r="AF39" i="2"/>
  <c r="AF16" i="6" s="1"/>
  <c r="AE39" i="2"/>
  <c r="AE16" i="6" s="1"/>
  <c r="AD39" i="2"/>
  <c r="AB39" i="2"/>
  <c r="AA39" i="2"/>
  <c r="Z39" i="2"/>
  <c r="Y39" i="2"/>
  <c r="W39" i="2"/>
  <c r="V39" i="2"/>
  <c r="U39" i="2"/>
  <c r="T39" i="2"/>
  <c r="R39" i="2"/>
  <c r="Q39" i="2"/>
  <c r="P39" i="2"/>
  <c r="O39" i="2"/>
  <c r="M39" i="2"/>
  <c r="M7" i="6" s="1"/>
  <c r="L39" i="2"/>
  <c r="K39" i="2"/>
  <c r="J39" i="2"/>
  <c r="DC36" i="2"/>
  <c r="DB36" i="2"/>
  <c r="DA36" i="2"/>
  <c r="CZ36" i="2"/>
  <c r="CX36" i="2"/>
  <c r="CW36" i="2"/>
  <c r="CV36" i="2"/>
  <c r="CU36" i="2"/>
  <c r="CS36" i="2"/>
  <c r="CR36" i="2"/>
  <c r="CQ36" i="2"/>
  <c r="CP36" i="2"/>
  <c r="CN36" i="2"/>
  <c r="CM36" i="2"/>
  <c r="CL36" i="2"/>
  <c r="CK36" i="2"/>
  <c r="CI36" i="2"/>
  <c r="CH36" i="2"/>
  <c r="CG36" i="2"/>
  <c r="CF36" i="2"/>
  <c r="CD36" i="2"/>
  <c r="CC36" i="2"/>
  <c r="CB36" i="2"/>
  <c r="CA36" i="2"/>
  <c r="BY36" i="2"/>
  <c r="BX36" i="2"/>
  <c r="BW36" i="2"/>
  <c r="BV36" i="2"/>
  <c r="BT36" i="2"/>
  <c r="BS36" i="2"/>
  <c r="BR36" i="2"/>
  <c r="BQ36" i="2"/>
  <c r="BO36" i="2"/>
  <c r="BN36" i="2"/>
  <c r="BM36" i="2"/>
  <c r="BL36" i="2"/>
  <c r="BJ36" i="2"/>
  <c r="BI36" i="2"/>
  <c r="BH36" i="2"/>
  <c r="BG36" i="2"/>
  <c r="DC35" i="2"/>
  <c r="DB35" i="2"/>
  <c r="DA35" i="2"/>
  <c r="CZ35" i="2"/>
  <c r="CX35" i="2"/>
  <c r="CW35" i="2"/>
  <c r="CV35" i="2"/>
  <c r="CU35" i="2"/>
  <c r="CS35" i="2"/>
  <c r="CR35" i="2"/>
  <c r="CQ35" i="2"/>
  <c r="CP35" i="2"/>
  <c r="CN35" i="2"/>
  <c r="CM35" i="2"/>
  <c r="CL35" i="2"/>
  <c r="CK35" i="2"/>
  <c r="CI35" i="2"/>
  <c r="CH35" i="2"/>
  <c r="CG35" i="2"/>
  <c r="CF35" i="2"/>
  <c r="CD35" i="2"/>
  <c r="CC35" i="2"/>
  <c r="CB35" i="2"/>
  <c r="CA35" i="2"/>
  <c r="BY35" i="2"/>
  <c r="BX35" i="2"/>
  <c r="BW35" i="2"/>
  <c r="BV35" i="2"/>
  <c r="BT35" i="2"/>
  <c r="BS35" i="2"/>
  <c r="BR35" i="2"/>
  <c r="BQ35" i="2"/>
  <c r="BO35" i="2"/>
  <c r="BN35" i="2"/>
  <c r="BM35" i="2"/>
  <c r="BL35" i="2"/>
  <c r="BJ35" i="2"/>
  <c r="BI35" i="2"/>
  <c r="BH35" i="2"/>
  <c r="BG35" i="2"/>
  <c r="DC34" i="2"/>
  <c r="DB34" i="2"/>
  <c r="DA34" i="2"/>
  <c r="CZ34" i="2"/>
  <c r="CX34" i="2"/>
  <c r="CW34" i="2"/>
  <c r="CV34" i="2"/>
  <c r="CU34" i="2"/>
  <c r="CS34" i="2"/>
  <c r="CR34" i="2"/>
  <c r="CQ34" i="2"/>
  <c r="CP34" i="2"/>
  <c r="CN34" i="2"/>
  <c r="CM34" i="2"/>
  <c r="CL34" i="2"/>
  <c r="CK34" i="2"/>
  <c r="CI34" i="2"/>
  <c r="CH34" i="2"/>
  <c r="CG34" i="2"/>
  <c r="CF34" i="2"/>
  <c r="CD34" i="2"/>
  <c r="CC34" i="2"/>
  <c r="CB34" i="2"/>
  <c r="CA34" i="2"/>
  <c r="BY34" i="2"/>
  <c r="BX34" i="2"/>
  <c r="BW34" i="2"/>
  <c r="BV34" i="2"/>
  <c r="BT34" i="2"/>
  <c r="BS34" i="2"/>
  <c r="BR34" i="2"/>
  <c r="BQ34" i="2"/>
  <c r="BO34" i="2"/>
  <c r="BN34" i="2"/>
  <c r="BM34" i="2"/>
  <c r="BL34" i="2"/>
  <c r="BJ34" i="2"/>
  <c r="BI34" i="2"/>
  <c r="BH34" i="2"/>
  <c r="BG34" i="2"/>
  <c r="DC33" i="2"/>
  <c r="DB33" i="2"/>
  <c r="DA33" i="2"/>
  <c r="CZ33" i="2"/>
  <c r="CX33" i="2"/>
  <c r="CW33" i="2"/>
  <c r="CV33" i="2"/>
  <c r="CU33" i="2"/>
  <c r="CS33" i="2"/>
  <c r="CR33" i="2"/>
  <c r="CQ33" i="2"/>
  <c r="CP33" i="2"/>
  <c r="CN33" i="2"/>
  <c r="CM33" i="2"/>
  <c r="CL33" i="2"/>
  <c r="CK33" i="2"/>
  <c r="CI33" i="2"/>
  <c r="CH33" i="2"/>
  <c r="CG33" i="2"/>
  <c r="CF33" i="2"/>
  <c r="CD33" i="2"/>
  <c r="CC33" i="2"/>
  <c r="CB33" i="2"/>
  <c r="CA33" i="2"/>
  <c r="BY33" i="2"/>
  <c r="BX33" i="2"/>
  <c r="BW33" i="2"/>
  <c r="BV33" i="2"/>
  <c r="BT33" i="2"/>
  <c r="BS33" i="2"/>
  <c r="BR33" i="2"/>
  <c r="BQ33" i="2"/>
  <c r="BO33" i="2"/>
  <c r="BN33" i="2"/>
  <c r="BM33" i="2"/>
  <c r="BL33" i="2"/>
  <c r="BJ33" i="2"/>
  <c r="BI33" i="2"/>
  <c r="BH33" i="2"/>
  <c r="BG33" i="2"/>
  <c r="DC32" i="2"/>
  <c r="DB32" i="2"/>
  <c r="DA32" i="2"/>
  <c r="CZ32" i="2"/>
  <c r="CX32" i="2"/>
  <c r="CW32" i="2"/>
  <c r="CV32" i="2"/>
  <c r="CU32" i="2"/>
  <c r="CS32" i="2"/>
  <c r="CR32" i="2"/>
  <c r="CQ32" i="2"/>
  <c r="CP32" i="2"/>
  <c r="CN32" i="2"/>
  <c r="CM32" i="2"/>
  <c r="CL32" i="2"/>
  <c r="CK32" i="2"/>
  <c r="CI32" i="2"/>
  <c r="CH32" i="2"/>
  <c r="CG32" i="2"/>
  <c r="CF32" i="2"/>
  <c r="CD32" i="2"/>
  <c r="CC32" i="2"/>
  <c r="CB32" i="2"/>
  <c r="CA32" i="2"/>
  <c r="BY32" i="2"/>
  <c r="BX32" i="2"/>
  <c r="BW32" i="2"/>
  <c r="BV32" i="2"/>
  <c r="BT32" i="2"/>
  <c r="BS32" i="2"/>
  <c r="BR32" i="2"/>
  <c r="BQ32" i="2"/>
  <c r="BO32" i="2"/>
  <c r="BN32" i="2"/>
  <c r="BM32" i="2"/>
  <c r="BL32" i="2"/>
  <c r="BJ32" i="2"/>
  <c r="BI32" i="2"/>
  <c r="BH32" i="2"/>
  <c r="BG32" i="2"/>
  <c r="DC31" i="2"/>
  <c r="DB31" i="2"/>
  <c r="DA31" i="2"/>
  <c r="CZ31" i="2"/>
  <c r="CX31" i="2"/>
  <c r="CW31" i="2"/>
  <c r="CV31" i="2"/>
  <c r="CU31" i="2"/>
  <c r="CS31" i="2"/>
  <c r="CR31" i="2"/>
  <c r="CQ31" i="2"/>
  <c r="CP31" i="2"/>
  <c r="CN31" i="2"/>
  <c r="CM31" i="2"/>
  <c r="CL31" i="2"/>
  <c r="CK31" i="2"/>
  <c r="CI31" i="2"/>
  <c r="CH31" i="2"/>
  <c r="CG31" i="2"/>
  <c r="CF31" i="2"/>
  <c r="CD31" i="2"/>
  <c r="CC31" i="2"/>
  <c r="CB31" i="2"/>
  <c r="CA31" i="2"/>
  <c r="BY31" i="2"/>
  <c r="BX31" i="2"/>
  <c r="BW31" i="2"/>
  <c r="BV31" i="2"/>
  <c r="BT31" i="2"/>
  <c r="BS31" i="2"/>
  <c r="BR31" i="2"/>
  <c r="BQ31" i="2"/>
  <c r="BO31" i="2"/>
  <c r="BN31" i="2"/>
  <c r="BM31" i="2"/>
  <c r="BL31" i="2"/>
  <c r="BJ31" i="2"/>
  <c r="BI31" i="2"/>
  <c r="BH31" i="2"/>
  <c r="BG31" i="2"/>
  <c r="DC30" i="2"/>
  <c r="DB30" i="2"/>
  <c r="DA30" i="2"/>
  <c r="CZ30" i="2"/>
  <c r="CX30" i="2"/>
  <c r="CW30" i="2"/>
  <c r="CV30" i="2"/>
  <c r="CU30" i="2"/>
  <c r="CS30" i="2"/>
  <c r="CR30" i="2"/>
  <c r="CQ30" i="2"/>
  <c r="CP30" i="2"/>
  <c r="CN30" i="2"/>
  <c r="CM30" i="2"/>
  <c r="CL30" i="2"/>
  <c r="CK30" i="2"/>
  <c r="CI30" i="2"/>
  <c r="CH30" i="2"/>
  <c r="CG30" i="2"/>
  <c r="CF30" i="2"/>
  <c r="CD30" i="2"/>
  <c r="CC30" i="2"/>
  <c r="CB30" i="2"/>
  <c r="CA30" i="2"/>
  <c r="BY30" i="2"/>
  <c r="BX30" i="2"/>
  <c r="BW30" i="2"/>
  <c r="BV30" i="2"/>
  <c r="BT30" i="2"/>
  <c r="BS30" i="2"/>
  <c r="BR30" i="2"/>
  <c r="BQ30" i="2"/>
  <c r="BO30" i="2"/>
  <c r="BN30" i="2"/>
  <c r="BM30" i="2"/>
  <c r="BL30" i="2"/>
  <c r="BJ30" i="2"/>
  <c r="BI30" i="2"/>
  <c r="BH30" i="2"/>
  <c r="BG30" i="2"/>
  <c r="DC28" i="2"/>
  <c r="DB28" i="2"/>
  <c r="CM28" i="2"/>
  <c r="CL28" i="2"/>
  <c r="CK28" i="2"/>
  <c r="CI28" i="2"/>
  <c r="CH28" i="2"/>
  <c r="CG28" i="2"/>
  <c r="CF28" i="2"/>
  <c r="CD28" i="2"/>
  <c r="CC28" i="2"/>
  <c r="CB28" i="2"/>
  <c r="CA28" i="2"/>
  <c r="BY28" i="2"/>
  <c r="BX28" i="2"/>
  <c r="BW28" i="2"/>
  <c r="BV28" i="2"/>
  <c r="BT28" i="2"/>
  <c r="BS28" i="2"/>
  <c r="BR28" i="2"/>
  <c r="BQ28" i="2"/>
  <c r="BO28" i="2"/>
  <c r="BN28" i="2"/>
  <c r="BM28" i="2"/>
  <c r="BL28" i="2"/>
  <c r="BJ28" i="2"/>
  <c r="BI28" i="2"/>
  <c r="BH28" i="2"/>
  <c r="BG28" i="2"/>
  <c r="AX28" i="2"/>
  <c r="DA28" i="2" s="1"/>
  <c r="AU28" i="2"/>
  <c r="CW28" i="2" s="1"/>
  <c r="AT28" i="2"/>
  <c r="AS28" i="2"/>
  <c r="CU28" i="2" s="1"/>
  <c r="AQ28" i="2"/>
  <c r="AP28" i="2"/>
  <c r="AU43" i="2" s="1"/>
  <c r="AO28" i="2"/>
  <c r="AT43" i="2" s="1"/>
  <c r="AT6" i="6" s="1"/>
  <c r="AN28" i="2"/>
  <c r="CP28" i="2" s="1"/>
  <c r="AL28" i="2"/>
  <c r="AG28" i="2"/>
  <c r="AK43" i="2" s="1"/>
  <c r="AZ25" i="2"/>
  <c r="AY25" i="2"/>
  <c r="AX25" i="2"/>
  <c r="AU25" i="2"/>
  <c r="AT25" i="2"/>
  <c r="AS25" i="2"/>
  <c r="AQ25" i="2"/>
  <c r="AP25" i="2"/>
  <c r="AO25" i="2"/>
  <c r="AN25" i="2"/>
  <c r="AL25" i="2"/>
  <c r="AK25" i="2"/>
  <c r="AJ25" i="2"/>
  <c r="AI25" i="2"/>
  <c r="AG25" i="2"/>
  <c r="AF25" i="2"/>
  <c r="AE25" i="2"/>
  <c r="AA25" i="2"/>
  <c r="Z25" i="2"/>
  <c r="Y25" i="2"/>
  <c r="W25" i="2"/>
  <c r="V25" i="2"/>
  <c r="U25" i="2"/>
  <c r="T25" i="2"/>
  <c r="R25" i="2"/>
  <c r="Q25" i="2"/>
  <c r="P25" i="2"/>
  <c r="O25" i="2"/>
  <c r="M25" i="2"/>
  <c r="L25" i="2"/>
  <c r="K25" i="2"/>
  <c r="J25" i="2"/>
  <c r="H25" i="2"/>
  <c r="G25" i="2"/>
  <c r="E25" i="2"/>
  <c r="DC24" i="2"/>
  <c r="DB24" i="2"/>
  <c r="DA24" i="2"/>
  <c r="CZ24" i="2"/>
  <c r="CX24" i="2"/>
  <c r="CW24" i="2"/>
  <c r="CV24" i="2"/>
  <c r="CU24" i="2"/>
  <c r="CS24" i="2"/>
  <c r="CR24" i="2"/>
  <c r="CQ24" i="2"/>
  <c r="CP24" i="2"/>
  <c r="CN24" i="2"/>
  <c r="CM24" i="2"/>
  <c r="CL24" i="2"/>
  <c r="CK24" i="2"/>
  <c r="CI24" i="2"/>
  <c r="CH24" i="2"/>
  <c r="CG24" i="2"/>
  <c r="CF24" i="2"/>
  <c r="CD24" i="2"/>
  <c r="CC24" i="2"/>
  <c r="CB24" i="2"/>
  <c r="CA24" i="2"/>
  <c r="BY24" i="2"/>
  <c r="BX24" i="2"/>
  <c r="BW24" i="2"/>
  <c r="BV24" i="2"/>
  <c r="BT24" i="2"/>
  <c r="BS24" i="2"/>
  <c r="BR24" i="2"/>
  <c r="BQ24" i="2"/>
  <c r="BO24" i="2"/>
  <c r="BN24" i="2"/>
  <c r="BM24" i="2"/>
  <c r="BL24" i="2"/>
  <c r="BJ24" i="2"/>
  <c r="BI24" i="2"/>
  <c r="BH24" i="2"/>
  <c r="BG24" i="2"/>
  <c r="DC22" i="2"/>
  <c r="DC25" i="2" s="1"/>
  <c r="DB22" i="2"/>
  <c r="DA22" i="2"/>
  <c r="CZ22" i="2"/>
  <c r="CX22" i="2"/>
  <c r="CW22" i="2"/>
  <c r="CW25" i="2" s="1"/>
  <c r="CV22" i="2"/>
  <c r="CV25" i="2" s="1"/>
  <c r="CU22" i="2"/>
  <c r="CU25" i="2" s="1"/>
  <c r="CS22" i="2"/>
  <c r="CS25" i="2" s="1"/>
  <c r="CR22" i="2"/>
  <c r="CR25" i="2" s="1"/>
  <c r="CQ22" i="2"/>
  <c r="CQ25" i="2" s="1"/>
  <c r="CP22" i="2"/>
  <c r="CP25" i="2" s="1"/>
  <c r="CN22" i="2"/>
  <c r="CN25" i="2" s="1"/>
  <c r="CM22" i="2"/>
  <c r="CL22" i="2"/>
  <c r="CK22" i="2"/>
  <c r="CI22" i="2"/>
  <c r="CH22" i="2"/>
  <c r="CH25" i="2" s="1"/>
  <c r="CG22" i="2"/>
  <c r="CG25" i="2" s="1"/>
  <c r="CF22" i="2"/>
  <c r="CF25" i="2" s="1"/>
  <c r="CD22" i="2"/>
  <c r="CD25" i="2" s="1"/>
  <c r="CC22" i="2"/>
  <c r="CC25" i="2" s="1"/>
  <c r="CB22" i="2"/>
  <c r="CB25" i="2" s="1"/>
  <c r="CA22" i="2"/>
  <c r="CA25" i="2" s="1"/>
  <c r="BY22" i="2"/>
  <c r="BY25" i="2" s="1"/>
  <c r="BX22" i="2"/>
  <c r="BW22" i="2"/>
  <c r="BV22" i="2"/>
  <c r="BT22" i="2"/>
  <c r="BS22" i="2"/>
  <c r="BS25" i="2" s="1"/>
  <c r="BR22" i="2"/>
  <c r="BR25" i="2" s="1"/>
  <c r="BQ22" i="2"/>
  <c r="BQ25" i="2" s="1"/>
  <c r="BO22" i="2"/>
  <c r="BO25" i="2" s="1"/>
  <c r="BN22" i="2"/>
  <c r="BN25" i="2" s="1"/>
  <c r="BM22" i="2"/>
  <c r="BM25" i="2" s="1"/>
  <c r="BL22" i="2"/>
  <c r="BL25" i="2" s="1"/>
  <c r="BJ22" i="2"/>
  <c r="BJ25" i="2" s="1"/>
  <c r="BI22" i="2"/>
  <c r="BH22" i="2"/>
  <c r="BG22" i="2"/>
  <c r="DC21" i="2"/>
  <c r="DB21" i="2"/>
  <c r="DA21" i="2"/>
  <c r="CZ21" i="2"/>
  <c r="CX21" i="2"/>
  <c r="CW21" i="2"/>
  <c r="CV21" i="2"/>
  <c r="CU21" i="2"/>
  <c r="CS21" i="2"/>
  <c r="CR21" i="2"/>
  <c r="CQ21" i="2"/>
  <c r="CP21" i="2"/>
  <c r="CN21" i="2"/>
  <c r="CM21" i="2"/>
  <c r="CL21" i="2"/>
  <c r="CK21" i="2"/>
  <c r="CI21" i="2"/>
  <c r="CH21" i="2"/>
  <c r="CG21" i="2"/>
  <c r="CF21" i="2"/>
  <c r="CD21" i="2"/>
  <c r="CC21" i="2"/>
  <c r="CB21" i="2"/>
  <c r="CA21" i="2"/>
  <c r="BY21" i="2"/>
  <c r="BX21" i="2"/>
  <c r="BW21" i="2"/>
  <c r="BV21" i="2"/>
  <c r="BT21" i="2"/>
  <c r="BS21" i="2"/>
  <c r="BR21" i="2"/>
  <c r="BQ21" i="2"/>
  <c r="BO21" i="2"/>
  <c r="BN21" i="2"/>
  <c r="BM21" i="2"/>
  <c r="BL21" i="2"/>
  <c r="BJ21" i="2"/>
  <c r="BI21" i="2"/>
  <c r="BH21" i="2"/>
  <c r="BG21" i="2"/>
  <c r="DC20" i="2"/>
  <c r="DB20" i="2"/>
  <c r="DA20" i="2"/>
  <c r="CZ20" i="2"/>
  <c r="CX20" i="2"/>
  <c r="CW20" i="2"/>
  <c r="CV20" i="2"/>
  <c r="CU20" i="2"/>
  <c r="CS20" i="2"/>
  <c r="CR20" i="2"/>
  <c r="CQ20" i="2"/>
  <c r="CP20" i="2"/>
  <c r="CN20" i="2"/>
  <c r="CM20" i="2"/>
  <c r="CL20" i="2"/>
  <c r="CK20" i="2"/>
  <c r="CI20" i="2"/>
  <c r="CH20" i="2"/>
  <c r="CG20" i="2"/>
  <c r="CF20" i="2"/>
  <c r="CD20" i="2"/>
  <c r="CC20" i="2"/>
  <c r="CB20" i="2"/>
  <c r="CA20" i="2"/>
  <c r="BY20" i="2"/>
  <c r="BX20" i="2"/>
  <c r="BW20" i="2"/>
  <c r="BV20" i="2"/>
  <c r="BT20" i="2"/>
  <c r="BS20" i="2"/>
  <c r="BR20" i="2"/>
  <c r="BQ20" i="2"/>
  <c r="BO20" i="2"/>
  <c r="BN20" i="2"/>
  <c r="BM20" i="2"/>
  <c r="BL20" i="2"/>
  <c r="BJ20" i="2"/>
  <c r="BI20" i="2"/>
  <c r="BH20" i="2"/>
  <c r="BG20" i="2"/>
  <c r="DC19" i="2"/>
  <c r="DB19" i="2"/>
  <c r="DA19" i="2"/>
  <c r="CZ19" i="2"/>
  <c r="CX19" i="2"/>
  <c r="CW19" i="2"/>
  <c r="CV19" i="2"/>
  <c r="CU19" i="2"/>
  <c r="CS19" i="2"/>
  <c r="CR19" i="2"/>
  <c r="CQ19" i="2"/>
  <c r="CP19" i="2"/>
  <c r="CN19" i="2"/>
  <c r="CM19" i="2"/>
  <c r="CL19" i="2"/>
  <c r="CK19" i="2"/>
  <c r="CI19" i="2"/>
  <c r="CH19" i="2"/>
  <c r="CG19" i="2"/>
  <c r="CF19" i="2"/>
  <c r="CD19" i="2"/>
  <c r="CC19" i="2"/>
  <c r="CB19" i="2"/>
  <c r="CA19" i="2"/>
  <c r="BY19" i="2"/>
  <c r="BX19" i="2"/>
  <c r="BW19" i="2"/>
  <c r="BV19" i="2"/>
  <c r="BT19" i="2"/>
  <c r="BS19" i="2"/>
  <c r="BR19" i="2"/>
  <c r="BQ19" i="2"/>
  <c r="BO19" i="2"/>
  <c r="BN19" i="2"/>
  <c r="BM19" i="2"/>
  <c r="BL19" i="2"/>
  <c r="BJ19" i="2"/>
  <c r="BI19" i="2"/>
  <c r="BH19" i="2"/>
  <c r="BG19" i="2"/>
  <c r="DC18" i="2"/>
  <c r="DB18" i="2"/>
  <c r="DA18" i="2"/>
  <c r="CZ18" i="2"/>
  <c r="CX18" i="2"/>
  <c r="CW18" i="2"/>
  <c r="CV18" i="2"/>
  <c r="CU18" i="2"/>
  <c r="CS18" i="2"/>
  <c r="CR18" i="2"/>
  <c r="CQ18" i="2"/>
  <c r="CP18" i="2"/>
  <c r="CN18" i="2"/>
  <c r="CM18" i="2"/>
  <c r="CL18" i="2"/>
  <c r="CK18" i="2"/>
  <c r="CI18" i="2"/>
  <c r="CH18" i="2"/>
  <c r="CG18" i="2"/>
  <c r="CF18" i="2"/>
  <c r="CD18" i="2"/>
  <c r="CC18" i="2"/>
  <c r="CB18" i="2"/>
  <c r="CA18" i="2"/>
  <c r="BY18" i="2"/>
  <c r="BX18" i="2"/>
  <c r="BW18" i="2"/>
  <c r="BV18" i="2"/>
  <c r="BT18" i="2"/>
  <c r="BS18" i="2"/>
  <c r="BR18" i="2"/>
  <c r="BQ18" i="2"/>
  <c r="BO18" i="2"/>
  <c r="BN18" i="2"/>
  <c r="BM18" i="2"/>
  <c r="BL18" i="2"/>
  <c r="BJ18" i="2"/>
  <c r="BI18" i="2"/>
  <c r="BH18" i="2"/>
  <c r="BG18" i="2"/>
  <c r="DC17" i="2"/>
  <c r="DB17" i="2"/>
  <c r="DA17" i="2"/>
  <c r="CZ17" i="2"/>
  <c r="CX17" i="2"/>
  <c r="CW17" i="2"/>
  <c r="CV17" i="2"/>
  <c r="CU17" i="2"/>
  <c r="CS17" i="2"/>
  <c r="CR17" i="2"/>
  <c r="CQ17" i="2"/>
  <c r="CP17" i="2"/>
  <c r="CN17" i="2"/>
  <c r="CM17" i="2"/>
  <c r="CL17" i="2"/>
  <c r="CK17" i="2"/>
  <c r="CI17" i="2"/>
  <c r="CH17" i="2"/>
  <c r="CG17" i="2"/>
  <c r="CF17" i="2"/>
  <c r="CD17" i="2"/>
  <c r="CC17" i="2"/>
  <c r="CB17" i="2"/>
  <c r="CA17" i="2"/>
  <c r="BY17" i="2"/>
  <c r="BX17" i="2"/>
  <c r="BW17" i="2"/>
  <c r="BV17" i="2"/>
  <c r="BT17" i="2"/>
  <c r="BS17" i="2"/>
  <c r="BR17" i="2"/>
  <c r="BQ17" i="2"/>
  <c r="BO17" i="2"/>
  <c r="BN17" i="2"/>
  <c r="BM17" i="2"/>
  <c r="BL17" i="2"/>
  <c r="BJ17" i="2"/>
  <c r="BI17" i="2"/>
  <c r="BH17" i="2"/>
  <c r="BG17" i="2"/>
  <c r="DC16" i="2"/>
  <c r="DB16" i="2"/>
  <c r="DA16" i="2"/>
  <c r="CZ16" i="2"/>
  <c r="CX16" i="2"/>
  <c r="CW16" i="2"/>
  <c r="CV16" i="2"/>
  <c r="CU16" i="2"/>
  <c r="CS16" i="2"/>
  <c r="CR16" i="2"/>
  <c r="CQ16" i="2"/>
  <c r="CP16" i="2"/>
  <c r="CN16" i="2"/>
  <c r="CM16" i="2"/>
  <c r="CL16" i="2"/>
  <c r="CK16" i="2"/>
  <c r="CI16" i="2"/>
  <c r="CH16" i="2"/>
  <c r="CG16" i="2"/>
  <c r="CF16" i="2"/>
  <c r="CD16" i="2"/>
  <c r="CC16" i="2"/>
  <c r="CB16" i="2"/>
  <c r="CA16" i="2"/>
  <c r="BY16" i="2"/>
  <c r="BX16" i="2"/>
  <c r="BW16" i="2"/>
  <c r="BV16" i="2"/>
  <c r="BT16" i="2"/>
  <c r="BS16" i="2"/>
  <c r="BR16" i="2"/>
  <c r="BQ16" i="2"/>
  <c r="BO16" i="2"/>
  <c r="BN16" i="2"/>
  <c r="BM16" i="2"/>
  <c r="BL16" i="2"/>
  <c r="BJ16" i="2"/>
  <c r="BI16" i="2"/>
  <c r="BH16" i="2"/>
  <c r="BG16" i="2"/>
  <c r="DC15" i="2"/>
  <c r="DB15" i="2"/>
  <c r="DA15" i="2"/>
  <c r="CZ15" i="2"/>
  <c r="CX15" i="2"/>
  <c r="CW15" i="2"/>
  <c r="CV15" i="2"/>
  <c r="CU15" i="2"/>
  <c r="CS15" i="2"/>
  <c r="CR15" i="2"/>
  <c r="CQ15" i="2"/>
  <c r="CP15" i="2"/>
  <c r="CN15" i="2"/>
  <c r="CM15" i="2"/>
  <c r="CL15" i="2"/>
  <c r="CK15" i="2"/>
  <c r="CI15" i="2"/>
  <c r="CH15" i="2"/>
  <c r="CG15" i="2"/>
  <c r="CF15" i="2"/>
  <c r="CD15" i="2"/>
  <c r="CC15" i="2"/>
  <c r="CB15" i="2"/>
  <c r="CA15" i="2"/>
  <c r="BY15" i="2"/>
  <c r="BX15" i="2"/>
  <c r="BW15" i="2"/>
  <c r="BV15" i="2"/>
  <c r="BT15" i="2"/>
  <c r="BS15" i="2"/>
  <c r="BR15" i="2"/>
  <c r="BQ15" i="2"/>
  <c r="BO15" i="2"/>
  <c r="BN15" i="2"/>
  <c r="BM15" i="2"/>
  <c r="BL15" i="2"/>
  <c r="BJ15" i="2"/>
  <c r="BI15" i="2"/>
  <c r="BH15" i="2"/>
  <c r="BG15" i="2"/>
  <c r="DC14" i="2"/>
  <c r="DB14" i="2"/>
  <c r="DA14" i="2"/>
  <c r="CZ14" i="2"/>
  <c r="CX14" i="2"/>
  <c r="CW14" i="2"/>
  <c r="CV14" i="2"/>
  <c r="CU14" i="2"/>
  <c r="CS14" i="2"/>
  <c r="CR14" i="2"/>
  <c r="CQ14" i="2"/>
  <c r="CP14" i="2"/>
  <c r="CN14" i="2"/>
  <c r="CM14" i="2"/>
  <c r="CL14" i="2"/>
  <c r="CK14" i="2"/>
  <c r="CI14" i="2"/>
  <c r="CH14" i="2"/>
  <c r="CG14" i="2"/>
  <c r="CF14" i="2"/>
  <c r="CD14" i="2"/>
  <c r="CC14" i="2"/>
  <c r="CB14" i="2"/>
  <c r="CA14" i="2"/>
  <c r="BY14" i="2"/>
  <c r="BX14" i="2"/>
  <c r="BW14" i="2"/>
  <c r="BV14" i="2"/>
  <c r="BT14" i="2"/>
  <c r="BS14" i="2"/>
  <c r="BR14" i="2"/>
  <c r="BQ14" i="2"/>
  <c r="BO14" i="2"/>
  <c r="BN14" i="2"/>
  <c r="BM14" i="2"/>
  <c r="BL14" i="2"/>
  <c r="BJ14" i="2"/>
  <c r="BI14" i="2"/>
  <c r="BH14" i="2"/>
  <c r="BG14" i="2"/>
  <c r="DC13" i="2"/>
  <c r="DB13" i="2"/>
  <c r="DA13" i="2"/>
  <c r="CZ13" i="2"/>
  <c r="CX13" i="2"/>
  <c r="CW13" i="2"/>
  <c r="CV13" i="2"/>
  <c r="CU13" i="2"/>
  <c r="CS13" i="2"/>
  <c r="CR13" i="2"/>
  <c r="CQ13" i="2"/>
  <c r="CP13" i="2"/>
  <c r="CN13" i="2"/>
  <c r="CM13" i="2"/>
  <c r="CL13" i="2"/>
  <c r="CK13" i="2"/>
  <c r="CI13" i="2"/>
  <c r="CH13" i="2"/>
  <c r="CG13" i="2"/>
  <c r="CF13" i="2"/>
  <c r="CD13" i="2"/>
  <c r="CC13" i="2"/>
  <c r="CB13" i="2"/>
  <c r="CA13" i="2"/>
  <c r="BY13" i="2"/>
  <c r="BX13" i="2"/>
  <c r="BW13" i="2"/>
  <c r="BV13" i="2"/>
  <c r="BT13" i="2"/>
  <c r="BS13" i="2"/>
  <c r="BR13" i="2"/>
  <c r="BQ13" i="2"/>
  <c r="BO13" i="2"/>
  <c r="BN13" i="2"/>
  <c r="BM13" i="2"/>
  <c r="BL13" i="2"/>
  <c r="BJ13" i="2"/>
  <c r="BI13" i="2"/>
  <c r="BH13" i="2"/>
  <c r="BG13" i="2"/>
  <c r="DC12" i="2"/>
  <c r="DB12" i="2"/>
  <c r="DA12" i="2"/>
  <c r="CZ12" i="2"/>
  <c r="CX12" i="2"/>
  <c r="CW12" i="2"/>
  <c r="CV12" i="2"/>
  <c r="CU12" i="2"/>
  <c r="CS12" i="2"/>
  <c r="CR12" i="2"/>
  <c r="CQ12" i="2"/>
  <c r="CP12" i="2"/>
  <c r="CN12" i="2"/>
  <c r="CM12" i="2"/>
  <c r="CL12" i="2"/>
  <c r="CK12" i="2"/>
  <c r="CI12" i="2"/>
  <c r="CH12" i="2"/>
  <c r="CG12" i="2"/>
  <c r="CF12" i="2"/>
  <c r="CD12" i="2"/>
  <c r="CC12" i="2"/>
  <c r="CB12" i="2"/>
  <c r="CA12" i="2"/>
  <c r="BY12" i="2"/>
  <c r="BX12" i="2"/>
  <c r="BW12" i="2"/>
  <c r="BV12" i="2"/>
  <c r="BT12" i="2"/>
  <c r="BS12" i="2"/>
  <c r="BR12" i="2"/>
  <c r="BQ12" i="2"/>
  <c r="BO12" i="2"/>
  <c r="BN12" i="2"/>
  <c r="BM12" i="2"/>
  <c r="BL12" i="2"/>
  <c r="BJ12" i="2"/>
  <c r="BI12" i="2"/>
  <c r="BH12" i="2"/>
  <c r="BG12" i="2"/>
  <c r="DC11" i="2"/>
  <c r="DB11" i="2"/>
  <c r="DA11" i="2"/>
  <c r="CZ11" i="2"/>
  <c r="CX11" i="2"/>
  <c r="CW11" i="2"/>
  <c r="CV11" i="2"/>
  <c r="CU11" i="2"/>
  <c r="CS11" i="2"/>
  <c r="CR11" i="2"/>
  <c r="CQ11" i="2"/>
  <c r="CP11" i="2"/>
  <c r="CN11" i="2"/>
  <c r="CM11" i="2"/>
  <c r="CL11" i="2"/>
  <c r="CK11" i="2"/>
  <c r="CI11" i="2"/>
  <c r="CH11" i="2"/>
  <c r="CG11" i="2"/>
  <c r="CF11" i="2"/>
  <c r="CD11" i="2"/>
  <c r="CC11" i="2"/>
  <c r="CB11" i="2"/>
  <c r="CA11" i="2"/>
  <c r="BY11" i="2"/>
  <c r="BX11" i="2"/>
  <c r="BW11" i="2"/>
  <c r="BV11" i="2"/>
  <c r="BT11" i="2"/>
  <c r="BS11" i="2"/>
  <c r="BR11" i="2"/>
  <c r="BQ11" i="2"/>
  <c r="BO11" i="2"/>
  <c r="BN11" i="2"/>
  <c r="BM11" i="2"/>
  <c r="BL11" i="2"/>
  <c r="BJ11" i="2"/>
  <c r="BI11" i="2"/>
  <c r="BH11" i="2"/>
  <c r="BG11" i="2"/>
  <c r="DC10" i="2"/>
  <c r="DB10" i="2"/>
  <c r="DA10" i="2"/>
  <c r="CZ10" i="2"/>
  <c r="CX10" i="2"/>
  <c r="CW10" i="2"/>
  <c r="CV10" i="2"/>
  <c r="CU10" i="2"/>
  <c r="CS10" i="2"/>
  <c r="CR10" i="2"/>
  <c r="CQ10" i="2"/>
  <c r="CP10" i="2"/>
  <c r="CN10" i="2"/>
  <c r="CM10" i="2"/>
  <c r="CL10" i="2"/>
  <c r="CK10" i="2"/>
  <c r="CI10" i="2"/>
  <c r="CH10" i="2"/>
  <c r="CG10" i="2"/>
  <c r="CF10" i="2"/>
  <c r="CD10" i="2"/>
  <c r="CC10" i="2"/>
  <c r="CB10" i="2"/>
  <c r="CA10" i="2"/>
  <c r="BY10" i="2"/>
  <c r="BX10" i="2"/>
  <c r="BW10" i="2"/>
  <c r="BV10" i="2"/>
  <c r="BT10" i="2"/>
  <c r="BS10" i="2"/>
  <c r="BR10" i="2"/>
  <c r="BQ10" i="2"/>
  <c r="BO10" i="2"/>
  <c r="BN10" i="2"/>
  <c r="BM10" i="2"/>
  <c r="BL10" i="2"/>
  <c r="BJ10" i="2"/>
  <c r="BI10" i="2"/>
  <c r="BH10" i="2"/>
  <c r="BG10" i="2"/>
  <c r="DC9" i="2"/>
  <c r="DB9" i="2"/>
  <c r="DA9" i="2"/>
  <c r="CZ9" i="2"/>
  <c r="CX9" i="2"/>
  <c r="CW9" i="2"/>
  <c r="CV9" i="2"/>
  <c r="CU9" i="2"/>
  <c r="CS9" i="2"/>
  <c r="CR9" i="2"/>
  <c r="CQ9" i="2"/>
  <c r="CP9" i="2"/>
  <c r="CN9" i="2"/>
  <c r="CM9" i="2"/>
  <c r="CL9" i="2"/>
  <c r="CK9" i="2"/>
  <c r="CI9" i="2"/>
  <c r="CH9" i="2"/>
  <c r="CG9" i="2"/>
  <c r="CF9" i="2"/>
  <c r="CD9" i="2"/>
  <c r="CC9" i="2"/>
  <c r="CB9" i="2"/>
  <c r="CA9" i="2"/>
  <c r="BY9" i="2"/>
  <c r="BX9" i="2"/>
  <c r="BW9" i="2"/>
  <c r="BV9" i="2"/>
  <c r="BT9" i="2"/>
  <c r="BS9" i="2"/>
  <c r="BR9" i="2"/>
  <c r="BQ9" i="2"/>
  <c r="BO9" i="2"/>
  <c r="BN9" i="2"/>
  <c r="BM9" i="2"/>
  <c r="BL9" i="2"/>
  <c r="BJ9" i="2"/>
  <c r="BI9" i="2"/>
  <c r="BH9" i="2"/>
  <c r="BG9" i="2"/>
  <c r="DC8" i="2"/>
  <c r="DB8" i="2"/>
  <c r="DA8" i="2"/>
  <c r="CZ8" i="2"/>
  <c r="CX8" i="2"/>
  <c r="CW8" i="2"/>
  <c r="CV8" i="2"/>
  <c r="CU8" i="2"/>
  <c r="CS8" i="2"/>
  <c r="CR8" i="2"/>
  <c r="CQ8" i="2"/>
  <c r="CP8" i="2"/>
  <c r="CN8" i="2"/>
  <c r="CM8" i="2"/>
  <c r="CL8" i="2"/>
  <c r="CK8" i="2"/>
  <c r="CI8" i="2"/>
  <c r="CH8" i="2"/>
  <c r="CG8" i="2"/>
  <c r="CF8" i="2"/>
  <c r="CD8" i="2"/>
  <c r="CC8" i="2"/>
  <c r="CB8" i="2"/>
  <c r="CA8" i="2"/>
  <c r="BY8" i="2"/>
  <c r="BX8" i="2"/>
  <c r="BW8" i="2"/>
  <c r="BV8" i="2"/>
  <c r="BT8" i="2"/>
  <c r="BS8" i="2"/>
  <c r="BR8" i="2"/>
  <c r="BQ8" i="2"/>
  <c r="BO8" i="2"/>
  <c r="BN8" i="2"/>
  <c r="BM8" i="2"/>
  <c r="BL8" i="2"/>
  <c r="BJ8" i="2"/>
  <c r="BI8" i="2"/>
  <c r="BH8" i="2"/>
  <c r="BG8" i="2"/>
  <c r="DC7" i="2"/>
  <c r="DB7" i="2"/>
  <c r="DA7" i="2"/>
  <c r="CZ7" i="2"/>
  <c r="CX7" i="2"/>
  <c r="CW7" i="2"/>
  <c r="CV7" i="2"/>
  <c r="CU7" i="2"/>
  <c r="CS7" i="2"/>
  <c r="CR7" i="2"/>
  <c r="CQ7" i="2"/>
  <c r="CP7" i="2"/>
  <c r="CN7" i="2"/>
  <c r="CM7" i="2"/>
  <c r="CL7" i="2"/>
  <c r="CK7" i="2"/>
  <c r="CI7" i="2"/>
  <c r="CH7" i="2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O7" i="2"/>
  <c r="BN7" i="2"/>
  <c r="BM7" i="2"/>
  <c r="BL7" i="2"/>
  <c r="BJ7" i="2"/>
  <c r="BI7" i="2"/>
  <c r="BH7" i="2"/>
  <c r="BG7" i="2"/>
  <c r="DC6" i="2"/>
  <c r="DB6" i="2"/>
  <c r="DA6" i="2"/>
  <c r="CZ6" i="2"/>
  <c r="CX6" i="2"/>
  <c r="CW6" i="2"/>
  <c r="CV6" i="2"/>
  <c r="CU6" i="2"/>
  <c r="CS6" i="2"/>
  <c r="CR6" i="2"/>
  <c r="CQ6" i="2"/>
  <c r="CP6" i="2"/>
  <c r="CN6" i="2"/>
  <c r="CM6" i="2"/>
  <c r="CL6" i="2"/>
  <c r="CK6" i="2"/>
  <c r="CI6" i="2"/>
  <c r="CH6" i="2"/>
  <c r="CG6" i="2"/>
  <c r="CF6" i="2"/>
  <c r="CD6" i="2"/>
  <c r="CC6" i="2"/>
  <c r="CB6" i="2"/>
  <c r="CA6" i="2"/>
  <c r="BY6" i="2"/>
  <c r="BX6" i="2"/>
  <c r="BW6" i="2"/>
  <c r="BV6" i="2"/>
  <c r="BT6" i="2"/>
  <c r="BS6" i="2"/>
  <c r="BR6" i="2"/>
  <c r="BQ6" i="2"/>
  <c r="BO6" i="2"/>
  <c r="BN6" i="2"/>
  <c r="BM6" i="2"/>
  <c r="BL6" i="2"/>
  <c r="BJ6" i="2"/>
  <c r="BI6" i="2"/>
  <c r="BH6" i="2"/>
  <c r="BG6" i="2"/>
  <c r="DC5" i="2"/>
  <c r="DB5" i="2"/>
  <c r="DA5" i="2"/>
  <c r="CZ5" i="2"/>
  <c r="CX5" i="2"/>
  <c r="CW5" i="2"/>
  <c r="CV5" i="2"/>
  <c r="CU5" i="2"/>
  <c r="CS5" i="2"/>
  <c r="CR5" i="2"/>
  <c r="CQ5" i="2"/>
  <c r="CP5" i="2"/>
  <c r="CN5" i="2"/>
  <c r="CM5" i="2"/>
  <c r="CL5" i="2"/>
  <c r="CK5" i="2"/>
  <c r="CI5" i="2"/>
  <c r="CH5" i="2"/>
  <c r="CG5" i="2"/>
  <c r="CF5" i="2"/>
  <c r="CD5" i="2"/>
  <c r="CC5" i="2"/>
  <c r="CB5" i="2"/>
  <c r="CA5" i="2"/>
  <c r="BY5" i="2"/>
  <c r="BX5" i="2"/>
  <c r="BW5" i="2"/>
  <c r="BV5" i="2"/>
  <c r="BT5" i="2"/>
  <c r="BS5" i="2"/>
  <c r="BR5" i="2"/>
  <c r="BQ5" i="2"/>
  <c r="BO5" i="2"/>
  <c r="BN5" i="2"/>
  <c r="BM5" i="2"/>
  <c r="BL5" i="2"/>
  <c r="BJ5" i="2"/>
  <c r="BI5" i="2"/>
  <c r="BH5" i="2"/>
  <c r="BG5" i="2"/>
  <c r="DC4" i="2"/>
  <c r="DB4" i="2"/>
  <c r="DA4" i="2"/>
  <c r="CZ4" i="2"/>
  <c r="CX4" i="2"/>
  <c r="CW4" i="2"/>
  <c r="CV4" i="2"/>
  <c r="CU4" i="2"/>
  <c r="CS4" i="2"/>
  <c r="CR4" i="2"/>
  <c r="CQ4" i="2"/>
  <c r="CP4" i="2"/>
  <c r="CN4" i="2"/>
  <c r="CM4" i="2"/>
  <c r="CL4" i="2"/>
  <c r="CK4" i="2"/>
  <c r="CI4" i="2"/>
  <c r="CH4" i="2"/>
  <c r="CG4" i="2"/>
  <c r="CF4" i="2"/>
  <c r="CD4" i="2"/>
  <c r="CC4" i="2"/>
  <c r="CB4" i="2"/>
  <c r="CA4" i="2"/>
  <c r="BY4" i="2"/>
  <c r="BX4" i="2"/>
  <c r="BW4" i="2"/>
  <c r="BV4" i="2"/>
  <c r="BT4" i="2"/>
  <c r="BS4" i="2"/>
  <c r="BR4" i="2"/>
  <c r="BQ4" i="2"/>
  <c r="BO4" i="2"/>
  <c r="BN4" i="2"/>
  <c r="BM4" i="2"/>
  <c r="BL4" i="2"/>
  <c r="BJ4" i="2"/>
  <c r="BI4" i="2"/>
  <c r="BH4" i="2"/>
  <c r="BG4" i="2"/>
  <c r="R4" i="6" l="1"/>
  <c r="AI5" i="6"/>
  <c r="R7" i="6"/>
  <c r="AG5" i="6"/>
  <c r="O8" i="6"/>
  <c r="AX5" i="6"/>
  <c r="V7" i="6"/>
  <c r="AJ4" i="6"/>
  <c r="AY4" i="6"/>
  <c r="AJ5" i="6"/>
  <c r="AY5" i="6"/>
  <c r="AJ6" i="6"/>
  <c r="AN5" i="6"/>
  <c r="AY14" i="6"/>
  <c r="CV28" i="2"/>
  <c r="AK4" i="6"/>
  <c r="AZ4" i="6"/>
  <c r="AK5" i="6"/>
  <c r="AZ5" i="6"/>
  <c r="AV6" i="6"/>
  <c r="W8" i="6"/>
  <c r="BA14" i="6"/>
  <c r="AG4" i="6"/>
  <c r="R5" i="6"/>
  <c r="Q7" i="6"/>
  <c r="AX4" i="6"/>
  <c r="AN4" i="6"/>
  <c r="AE8" i="6"/>
  <c r="CI25" i="2"/>
  <c r="AO5" i="6"/>
  <c r="AF7" i="6"/>
  <c r="AG16" i="6"/>
  <c r="BG25" i="2"/>
  <c r="BV25" i="2"/>
  <c r="CK25" i="2"/>
  <c r="CZ25" i="2"/>
  <c r="L4" i="6"/>
  <c r="AA4" i="6"/>
  <c r="AP4" i="6"/>
  <c r="L5" i="6"/>
  <c r="AA5" i="6"/>
  <c r="AP5" i="6"/>
  <c r="L6" i="6"/>
  <c r="AA6" i="6"/>
  <c r="AN7" i="6"/>
  <c r="AT8" i="6"/>
  <c r="AV16" i="6"/>
  <c r="Q5" i="6"/>
  <c r="Q6" i="6"/>
  <c r="AV4" i="6"/>
  <c r="R6" i="6"/>
  <c r="AQ43" i="2"/>
  <c r="AQ6" i="6" s="1"/>
  <c r="AI6" i="6"/>
  <c r="P8" i="6"/>
  <c r="AY6" i="6"/>
  <c r="CX25" i="2"/>
  <c r="BH25" i="2"/>
  <c r="BW25" i="2"/>
  <c r="CL25" i="2"/>
  <c r="DA25" i="2"/>
  <c r="AK6" i="6"/>
  <c r="AB4" i="6"/>
  <c r="AQ4" i="6"/>
  <c r="AB5" i="6"/>
  <c r="AQ5" i="6"/>
  <c r="AB6" i="6"/>
  <c r="AA7" i="6"/>
  <c r="AU8" i="6"/>
  <c r="Q4" i="6"/>
  <c r="AU6" i="6"/>
  <c r="AV5" i="6"/>
  <c r="AG6" i="6"/>
  <c r="AI4" i="6"/>
  <c r="J5" i="6"/>
  <c r="J6" i="6"/>
  <c r="BT25" i="2"/>
  <c r="AO4" i="6"/>
  <c r="J7" i="6"/>
  <c r="BI25" i="2"/>
  <c r="BX25" i="2"/>
  <c r="CM25" i="2"/>
  <c r="DB25" i="2"/>
  <c r="CN28" i="2"/>
  <c r="CX28" i="2"/>
  <c r="AD4" i="6"/>
  <c r="AS4" i="6"/>
  <c r="O5" i="6"/>
  <c r="AD5" i="6"/>
  <c r="AS5" i="6"/>
  <c r="O6" i="6"/>
  <c r="AD6" i="6"/>
  <c r="AS17" i="6"/>
  <c r="CQ28" i="2"/>
  <c r="AX43" i="2"/>
  <c r="AX6" i="6" s="1"/>
  <c r="L7" i="6"/>
  <c r="AK14" i="6"/>
  <c r="AZ14" i="6"/>
  <c r="AQ15" i="6"/>
  <c r="AI16" i="6"/>
  <c r="AX16" i="6"/>
  <c r="CR28" i="2"/>
  <c r="M4" i="6"/>
  <c r="M5" i="6"/>
  <c r="M6" i="6"/>
  <c r="AG7" i="6"/>
  <c r="AV7" i="6"/>
  <c r="AJ16" i="6"/>
  <c r="AJ17" i="6" s="1"/>
  <c r="AY16" i="6"/>
  <c r="AY17" i="6" s="1"/>
  <c r="CS28" i="2"/>
  <c r="AZ43" i="2"/>
  <c r="AZ6" i="6" s="1"/>
  <c r="AI7" i="6"/>
  <c r="AX7" i="6"/>
  <c r="R8" i="6"/>
  <c r="AN14" i="6"/>
  <c r="AE15" i="6"/>
  <c r="AT15" i="6"/>
  <c r="AK16" i="6"/>
  <c r="AZ16" i="6"/>
  <c r="AL43" i="2"/>
  <c r="AL6" i="6" s="1"/>
  <c r="AJ7" i="6"/>
  <c r="AY7" i="6"/>
  <c r="AO14" i="6"/>
  <c r="AF15" i="6"/>
  <c r="AU15" i="6"/>
  <c r="AL16" i="6"/>
  <c r="AL17" i="6" s="1"/>
  <c r="BA16" i="6"/>
  <c r="AN43" i="2"/>
  <c r="AN6" i="6" s="1"/>
  <c r="AK7" i="6"/>
  <c r="AZ7" i="6"/>
  <c r="AP14" i="6"/>
  <c r="AP17" i="6" s="1"/>
  <c r="AG15" i="6"/>
  <c r="AV15" i="6"/>
  <c r="AN16" i="6"/>
  <c r="AO43" i="2"/>
  <c r="AO6" i="6" s="1"/>
  <c r="AL7" i="6"/>
  <c r="BA7" i="6"/>
  <c r="AQ14" i="6"/>
  <c r="AI15" i="6"/>
  <c r="AI17" i="6" s="1"/>
  <c r="AX15" i="6"/>
  <c r="AX17" i="6" s="1"/>
  <c r="AO16" i="6"/>
  <c r="AP43" i="2"/>
  <c r="AP6" i="6" s="1"/>
  <c r="V4" i="6"/>
  <c r="V5" i="6"/>
  <c r="V6" i="6"/>
  <c r="CZ28" i="2"/>
  <c r="AO7" i="6"/>
  <c r="AE14" i="6"/>
  <c r="AT14" i="6"/>
  <c r="AS43" i="2"/>
  <c r="AS6" i="6" s="1"/>
  <c r="AP7" i="6"/>
  <c r="AF14" i="6"/>
  <c r="AU14" i="6"/>
  <c r="AB7" i="6"/>
  <c r="AQ7" i="6"/>
  <c r="AD7" i="6"/>
  <c r="AS7" i="6"/>
  <c r="BA17" i="6" l="1"/>
  <c r="AT17" i="6"/>
  <c r="AV17" i="6"/>
  <c r="AK17" i="6"/>
  <c r="AG17" i="6"/>
  <c r="AE17" i="6"/>
  <c r="AQ17" i="6"/>
  <c r="AF17" i="6"/>
  <c r="AU17" i="6"/>
  <c r="AN17" i="6"/>
  <c r="AO17" i="6"/>
  <c r="AZ17" i="6"/>
</calcChain>
</file>

<file path=xl/sharedStrings.xml><?xml version="1.0" encoding="utf-8"?>
<sst xmlns="http://schemas.openxmlformats.org/spreadsheetml/2006/main" count="487" uniqueCount="250">
  <si>
    <t>Rachunek zysków i strat
(dane roczne)</t>
  </si>
  <si>
    <t>I Q 2015</t>
  </si>
  <si>
    <t>I H 2015</t>
  </si>
  <si>
    <t>I-III Q 2015</t>
  </si>
  <si>
    <t>I Q 2016</t>
  </si>
  <si>
    <t>I H 2016</t>
  </si>
  <si>
    <t>I-III Q 2016</t>
  </si>
  <si>
    <t>I Q 2017</t>
  </si>
  <si>
    <t>I H 2017</t>
  </si>
  <si>
    <t>I-III Q 2017</t>
  </si>
  <si>
    <t>I Q 2018</t>
  </si>
  <si>
    <t>I H 2018</t>
  </si>
  <si>
    <t>I-III Q 2018</t>
  </si>
  <si>
    <t>I Q 2019</t>
  </si>
  <si>
    <t>I H 2019</t>
  </si>
  <si>
    <t>I-III Q 2019</t>
  </si>
  <si>
    <t>I Q 2020</t>
  </si>
  <si>
    <t>I H 2020</t>
  </si>
  <si>
    <t>I-III Q 2020</t>
  </si>
  <si>
    <t>I Q 2021</t>
  </si>
  <si>
    <t>I H 2021</t>
  </si>
  <si>
    <t>I-III Q 2021</t>
  </si>
  <si>
    <t>I Q 2022</t>
  </si>
  <si>
    <t>I H 2022</t>
  </si>
  <si>
    <t>I-III Q 2022</t>
  </si>
  <si>
    <t>I Q 2023</t>
  </si>
  <si>
    <t>I H 2023</t>
  </si>
  <si>
    <t>I-III Q 2023</t>
  </si>
  <si>
    <t>I Q 2024</t>
  </si>
  <si>
    <t>I H 2024</t>
  </si>
  <si>
    <t>I-III Q 2024</t>
  </si>
  <si>
    <t>Rachunek zysków i strat
(dane za kwartały osobno)</t>
  </si>
  <si>
    <t>II Q 2015</t>
  </si>
  <si>
    <t>III Q 2015</t>
  </si>
  <si>
    <t>IV Q 2015</t>
  </si>
  <si>
    <t>II Q 2016</t>
  </si>
  <si>
    <t>III Q 2016</t>
  </si>
  <si>
    <t>IV Q 2016</t>
  </si>
  <si>
    <t>II Q 2017</t>
  </si>
  <si>
    <t>III Q 2017</t>
  </si>
  <si>
    <t>IV Q 2017</t>
  </si>
  <si>
    <t>II Q 2018</t>
  </si>
  <si>
    <t>III Q 2018</t>
  </si>
  <si>
    <t>IV Q 2018</t>
  </si>
  <si>
    <t>II Q 2019</t>
  </si>
  <si>
    <t>III Q 2019</t>
  </si>
  <si>
    <t>IV Q 2019</t>
  </si>
  <si>
    <t>II Q 2020</t>
  </si>
  <si>
    <t>III Q 2020</t>
  </si>
  <si>
    <t>IV Q 2020</t>
  </si>
  <si>
    <t>II Q 2021</t>
  </si>
  <si>
    <t>III Q 2021</t>
  </si>
  <si>
    <t>IV Q 2021</t>
  </si>
  <si>
    <t>II Q 2022</t>
  </si>
  <si>
    <t>III Q 2022</t>
  </si>
  <si>
    <t>IV Q 2022</t>
  </si>
  <si>
    <t>II Q 2023</t>
  </si>
  <si>
    <t>III Q 2023</t>
  </si>
  <si>
    <t>IV Q 2023</t>
  </si>
  <si>
    <t>II Q 2024</t>
  </si>
  <si>
    <t>III Q 2024</t>
  </si>
  <si>
    <t>IV Q 2024</t>
  </si>
  <si>
    <t>I. Przychody ze sprzedaży produktów</t>
  </si>
  <si>
    <t>II. Przychody ze sprzedaży towarów i materiałów</t>
  </si>
  <si>
    <t>III. Przychody ze sprzedaży</t>
  </si>
  <si>
    <t>IV. Koszt wytworzenia sprzedanych produktów</t>
  </si>
  <si>
    <t>V. Wartość sprzedanych towarów i materiałów</t>
  </si>
  <si>
    <t>Zysk ze sprzedaży</t>
  </si>
  <si>
    <t>VI. Zysk (strata) brutto na sprzedaży</t>
  </si>
  <si>
    <t>VI. Zysk  (strata) brutto na sprzedaży</t>
  </si>
  <si>
    <t>VII. Pozostałe przychody operacyjne</t>
  </si>
  <si>
    <t>VIII. Koszty sprzedaży i ogólnego zarządu</t>
  </si>
  <si>
    <t>IX. Pozostałe koszty operacyjne</t>
  </si>
  <si>
    <t>EBIT</t>
  </si>
  <si>
    <t>X. Zysk operacyjny</t>
  </si>
  <si>
    <t>XI. Przychody finansowe</t>
  </si>
  <si>
    <t>XII. Koszty finansowe</t>
  </si>
  <si>
    <t>XIII. Zysk (strata) przed opodatkowaniem</t>
  </si>
  <si>
    <t>XIV. Podatek dochodowy</t>
  </si>
  <si>
    <t>Zysk netto</t>
  </si>
  <si>
    <t>XV. Zysk (strata) netto z działalności kontynuowanej</t>
  </si>
  <si>
    <t>XVI. Zysk (strata) z działalności zaniechanej</t>
  </si>
  <si>
    <t>XVII. Zysk (strata) netto na działalności kontynuowanej i zaniechanej</t>
  </si>
  <si>
    <t>Zysk (strata) netto na działalności kontynuowanej i zaniechanej przypadająca na udziały niekontrolujące</t>
  </si>
  <si>
    <t>Zysk (strata) netto na działalności kontynuowanej i zaniechanej przypadająca akcjonariuszom jednostki dominującej</t>
  </si>
  <si>
    <t>Liczba akcji</t>
  </si>
  <si>
    <t>Zysk / strata na 1 akcję</t>
  </si>
  <si>
    <t>31.03.2015</t>
  </si>
  <si>
    <t>31.03.2016</t>
  </si>
  <si>
    <t>31.03.2017</t>
  </si>
  <si>
    <t>EBITDA</t>
  </si>
  <si>
    <t>Amortyzacja</t>
  </si>
  <si>
    <t>Zużycie materiałów i energii</t>
  </si>
  <si>
    <t>Usługi obce</t>
  </si>
  <si>
    <t>Podatki i opłaty</t>
  </si>
  <si>
    <t xml:space="preserve">Wynagrodzenia </t>
  </si>
  <si>
    <t>Ubezpieczenia społeczne i inne świadczenia</t>
  </si>
  <si>
    <t>Pozostałe koszty rodzajowe</t>
  </si>
  <si>
    <t xml:space="preserve">Wartości 12 miesięczne </t>
  </si>
  <si>
    <t>Przychody za 12 mies. poprzedzających</t>
  </si>
  <si>
    <t>Obrót 12 miesięcy</t>
  </si>
  <si>
    <t>Zysk ze sprzedaży 12 miesięcy</t>
  </si>
  <si>
    <t>b.d</t>
  </si>
  <si>
    <t xml:space="preserve">Amortyzacja 12 miesięcy </t>
  </si>
  <si>
    <t>EBIT 12 miesięcy</t>
  </si>
  <si>
    <t>EBITDA 12 miesięcy</t>
  </si>
  <si>
    <t xml:space="preserve">Zysk 12 miesięcy </t>
  </si>
  <si>
    <t>Kurs EURO</t>
  </si>
  <si>
    <r>
      <rPr>
        <b/>
        <sz val="8"/>
        <color rgb="FFFFFFFF"/>
        <rFont val="Calibri"/>
        <family val="2"/>
        <charset val="238"/>
      </rPr>
      <t xml:space="preserve">Bilans Aktywa
</t>
    </r>
    <r>
      <rPr>
        <b/>
        <i/>
        <sz val="8"/>
        <color rgb="FFFFFFFF"/>
        <rFont val="Calibri"/>
        <family val="2"/>
        <charset val="238"/>
      </rPr>
      <t>(dane roczne)</t>
    </r>
  </si>
  <si>
    <t>Aktywa trwałe</t>
  </si>
  <si>
    <t>I. Aktywa trwałe</t>
  </si>
  <si>
    <t>1. Wartości niematerialne i prawne</t>
  </si>
  <si>
    <t>2. Rzeczowe aktywa trwałe</t>
  </si>
  <si>
    <t>3. Aktywa z tytułu odroczonego podatku dochodowego</t>
  </si>
  <si>
    <t>Należności (łącznie)Długoterminowe</t>
  </si>
  <si>
    <t>4. Należności długoterminowe</t>
  </si>
  <si>
    <t>II. Aktywa przeznaczone do sprzedaży</t>
  </si>
  <si>
    <t>III. Aktywa obrotowe krótkoterminowe</t>
  </si>
  <si>
    <t>Zapasy</t>
  </si>
  <si>
    <t>1. Zapasy</t>
  </si>
  <si>
    <t>2. Należności z tytułu dostaw i usług</t>
  </si>
  <si>
    <t>3. Należności z tytułu podatku dochodowego</t>
  </si>
  <si>
    <t>4. Pozostałe należności</t>
  </si>
  <si>
    <t>Środki pieniężne</t>
  </si>
  <si>
    <t>5. Środki pieniężne i ich ekwiwalenty</t>
  </si>
  <si>
    <t>AKTYWA  RAZEM</t>
  </si>
  <si>
    <t>AKTYWA RAZEM</t>
  </si>
  <si>
    <t>Należności (łącznie)Krótkoterminowe</t>
  </si>
  <si>
    <t>Łącznie należności krótkoterminowe</t>
  </si>
  <si>
    <r>
      <rPr>
        <b/>
        <sz val="8"/>
        <color rgb="FFFFFFFF"/>
        <rFont val="Calibri"/>
        <family val="2"/>
        <charset val="238"/>
      </rPr>
      <t xml:space="preserve">Bilans Pasywa
</t>
    </r>
    <r>
      <rPr>
        <b/>
        <i/>
        <sz val="8"/>
        <color rgb="FFFFFFFF"/>
        <rFont val="Calibri"/>
        <family val="2"/>
        <charset val="238"/>
      </rPr>
      <t>(dane roczne)</t>
    </r>
  </si>
  <si>
    <t>Kapitał własny</t>
  </si>
  <si>
    <t>I. Kapitał własny ogółem</t>
  </si>
  <si>
    <t>1. Kapitał akcyjny</t>
  </si>
  <si>
    <t xml:space="preserve">2. Akcje własne </t>
  </si>
  <si>
    <t xml:space="preserve">3. Nadwyżka ze sprzedaży akcji </t>
  </si>
  <si>
    <t>4. Różnice kursowe z przeliczenia jednostek zagranicznych</t>
  </si>
  <si>
    <t>5. Zyski zatrzymane</t>
  </si>
  <si>
    <t xml:space="preserve">- w tym zysk należący do udziałowców niekontrolujących </t>
  </si>
  <si>
    <t xml:space="preserve">6. Zmiany zalożeń aktuarialnych w tym podatek odroczony </t>
  </si>
  <si>
    <t xml:space="preserve">7. Kapitał udziałowców niekontrolujących </t>
  </si>
  <si>
    <t>II. Rezerwy na zobowiązania</t>
  </si>
  <si>
    <t>1. Rezerwa z tytułu odroczonego podatku dochodowego</t>
  </si>
  <si>
    <t>2. Rezerwy z tytułu świadczeń pracowniczych</t>
  </si>
  <si>
    <t>Zobowiązania długoterminowe</t>
  </si>
  <si>
    <t>III. Zobowiązanie długoterminowe</t>
  </si>
  <si>
    <t>Kredyty i pożyczkiDługoterminowe</t>
  </si>
  <si>
    <t>1. Kredyty i pożyczki</t>
  </si>
  <si>
    <t>Leasing,w  tymDługoterminowe</t>
  </si>
  <si>
    <t>2. Zobowiązania długoterminowe z tytułu leasingu finansowego</t>
  </si>
  <si>
    <t xml:space="preserve">3. Inne  zobowiazania </t>
  </si>
  <si>
    <t>IV. Zobowiązania krótkoterminowe</t>
  </si>
  <si>
    <t>Kredyty i pożyczkiKrótkoterminowe</t>
  </si>
  <si>
    <t>Leasing,w  tymKrótkoterminowe</t>
  </si>
  <si>
    <t>2. Zobowiązania krótkoterminowe z tytułu leasingu finansowego</t>
  </si>
  <si>
    <t>3. Zobowiązania z tytułu dostaw i usług</t>
  </si>
  <si>
    <t>4. Zobowiązania z tytułu podatku dochodowego</t>
  </si>
  <si>
    <t>5. Zobowiązania z tytułu świadczeń pracowniczych</t>
  </si>
  <si>
    <t>6. Pozostałe zobowiązania</t>
  </si>
  <si>
    <t>V. Otrzymane dotacje</t>
  </si>
  <si>
    <t xml:space="preserve">VI. Zobowiązania z tytułu aktywów przeznaczonych do sprzedaży </t>
  </si>
  <si>
    <t>PASYWA RAZEM</t>
  </si>
  <si>
    <r>
      <rPr>
        <b/>
        <sz val="8"/>
        <color rgb="FFFFFFFF"/>
        <rFont val="Calibri"/>
        <family val="2"/>
        <charset val="238"/>
      </rPr>
      <t xml:space="preserve">CASH FLOW
</t>
    </r>
    <r>
      <rPr>
        <b/>
        <i/>
        <sz val="8"/>
        <color rgb="FFFFFFFF"/>
        <rFont val="Calibri"/>
        <family val="2"/>
        <charset val="238"/>
      </rPr>
      <t>(dane roczne)</t>
    </r>
  </si>
  <si>
    <t>Przepływy środków pieniężnych z działalności operacyjnej</t>
  </si>
  <si>
    <t>I. Zysk brutto</t>
  </si>
  <si>
    <t>Korekty razem, w tym:</t>
  </si>
  <si>
    <t>Zyski (straty) przypadające na udziału niekontrolujące</t>
  </si>
  <si>
    <t>Zysk na okazyjnym nabyciu udziałów</t>
  </si>
  <si>
    <t>Zysk / strata z tytułu różnic kursowych</t>
  </si>
  <si>
    <t>Odsetki i udziały w zyskach (dywidendy)</t>
  </si>
  <si>
    <t>Zysk (strata) z tytułu działalności inwestycyjnej</t>
  </si>
  <si>
    <t>Zmiana stanu rezerw</t>
  </si>
  <si>
    <t>Zmiana stanu zapasów</t>
  </si>
  <si>
    <t>Zmiana stanu należności</t>
  </si>
  <si>
    <t>Zmiana stanu zobowiązań krótkoterminowych, z wyjątkiem pożyczek i kredytów</t>
  </si>
  <si>
    <t>Zmiana stanu rozliczeń międzyokresowych</t>
  </si>
  <si>
    <t>Zapłacony podatek dochodowy</t>
  </si>
  <si>
    <t>Inne korekty</t>
  </si>
  <si>
    <t>Przepływy pieniężne netto z działalności operacyjnej</t>
  </si>
  <si>
    <t>Przepływy środków pieniężnych z działalności inwestycyjnej</t>
  </si>
  <si>
    <t>I. Wpływy</t>
  </si>
  <si>
    <t>Wpływy  ze zbycia wartości niematerialnych oraz rzeczowych aktywów trwałych</t>
  </si>
  <si>
    <t>Inne wpływy inwestycyjne (srodki pienieżne uzyskane  w ramach nabycia Moulds/FFK</t>
  </si>
  <si>
    <t>Inne wpływy inwestycyjne</t>
  </si>
  <si>
    <t>II. Wydatki</t>
  </si>
  <si>
    <t>Wydatki na nabycie wartości niematerialnych oraz rzeczowe aktywa trwałe</t>
  </si>
  <si>
    <t xml:space="preserve">Wydatki na aktywa finansowe, w tym: zapłata za udziały Moulds </t>
  </si>
  <si>
    <t>Przepływy pieniężne netto z działalności inwestycyjnej</t>
  </si>
  <si>
    <t>Przepływy środków pieniężnych z działalności finansowej</t>
  </si>
  <si>
    <t>Wpływy z tytułu:</t>
  </si>
  <si>
    <t>Wpływy netto z emisji akcji (wydania udziałów) i innych instrumentów kapitałowych oraz dopłat do kapitału</t>
  </si>
  <si>
    <t>Wpływy z tytułu kredytów i pożyczek</t>
  </si>
  <si>
    <t>Środki uzyskane z dotacji</t>
  </si>
  <si>
    <t>inne wpływy finasowe w tym odsetki</t>
  </si>
  <si>
    <t>Wydatki z tytułu:</t>
  </si>
  <si>
    <t>Nabycie akcji (udziałów własnych)</t>
  </si>
  <si>
    <t>Wypłata dywidendy</t>
  </si>
  <si>
    <t>Inne, wykupienie udziałów mniejszości</t>
  </si>
  <si>
    <t>Spłaty kredytów i pożyczek</t>
  </si>
  <si>
    <t>Płatności zobowiązań z tytułu umów leasingu finansowego</t>
  </si>
  <si>
    <t>Odsetki</t>
  </si>
  <si>
    <t>Inne wydatki finansowe</t>
  </si>
  <si>
    <t>Przepływy pieniężne netto z działalności finansowej</t>
  </si>
  <si>
    <t xml:space="preserve">Przepływy pieniężne netto razem </t>
  </si>
  <si>
    <t>Zmiana stanu środków pieniężnych z tytułu różnic kursowych</t>
  </si>
  <si>
    <t>Środki pieniężne na początek roku</t>
  </si>
  <si>
    <t>Środki pieniężne na koniec roku</t>
  </si>
  <si>
    <t>30.06.2016</t>
  </si>
  <si>
    <t>31.12.2016</t>
  </si>
  <si>
    <t>Wskaźniki finansowe</t>
  </si>
  <si>
    <t>Wskaźnik rentowność sprzedaży</t>
  </si>
  <si>
    <t>Wskaźnik rentowności operacyjnej</t>
  </si>
  <si>
    <t>Wskaźnik rentowności EBITDA</t>
  </si>
  <si>
    <t>Wskaźnik rentowności netto</t>
  </si>
  <si>
    <t>Wskaźnik rentowności aktywów</t>
  </si>
  <si>
    <t>x</t>
  </si>
  <si>
    <t>Wskaźnik ogólnego zadłużenia</t>
  </si>
  <si>
    <t>Wskaźnik ogólnego zadłużenia nowy</t>
  </si>
  <si>
    <t xml:space="preserve">Wskaźnik pokrycia kapitałów własnych zadłużeniem </t>
  </si>
  <si>
    <t>Wskaźnik pokrycia kapitałów własnych zadłużeniem  nowy</t>
  </si>
  <si>
    <t>Wskaźnik pokrycia kapitałów własnych zadłużeniem długoterminowym</t>
  </si>
  <si>
    <t>Cykl rotacji zapasów (dni)</t>
  </si>
  <si>
    <t>Cykl rotacji należności (dni)</t>
  </si>
  <si>
    <t>Cykl rotacji zobowiązań  z tytułu dostaw i usług (dni)</t>
  </si>
  <si>
    <t>Cykl konwersji gotówki (dni)</t>
  </si>
  <si>
    <t>Wyszczególnienie</t>
  </si>
  <si>
    <t>PLN</t>
  </si>
  <si>
    <t>EUR</t>
  </si>
  <si>
    <t>Sprawozdanie z całkowitych dochodów</t>
  </si>
  <si>
    <t>Przychody netto ze sprzedaży</t>
  </si>
  <si>
    <t>(produktów, towarów i materiałów)</t>
  </si>
  <si>
    <t>Przychody z segmentu dystrybucji</t>
  </si>
  <si>
    <t>Przychody z segmentu produkcji</t>
  </si>
  <si>
    <t>Zysk (strata) brutto ze sprzedaży</t>
  </si>
  <si>
    <t>Zysk (strata) operacyjny (EBIT)</t>
  </si>
  <si>
    <t>Zysk (strata) brutto</t>
  </si>
  <si>
    <t>Zysk (strata) netto</t>
  </si>
  <si>
    <t>Liczba akcji (szt.)</t>
  </si>
  <si>
    <t>Zysk (strata) netto na akcję zwykłą</t>
  </si>
  <si>
    <t>przypisany akcjonariuszom jednostki dominującej</t>
  </si>
  <si>
    <t>Sprawozdanie z przepływów pieniężnych</t>
  </si>
  <si>
    <t>Przepływy pieniężne netto razem</t>
  </si>
  <si>
    <t>Dane bilansowe (dane w tys. zł) </t>
  </si>
  <si>
    <t>Aktywa</t>
  </si>
  <si>
    <t>Rzeczowe aktywa trwałe</t>
  </si>
  <si>
    <t>Aktywa obrotowe</t>
  </si>
  <si>
    <t>Rezerwy</t>
  </si>
  <si>
    <t>Zobowiązania krótkoterminowe</t>
  </si>
  <si>
    <t>Otrzymane dotacje</t>
  </si>
  <si>
    <t>- dla danych bilansowych</t>
  </si>
  <si>
    <t>- dla danych sprawozdania z całkowitych dochodów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</si>
</sst>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%"/>
    <numFmt numFmtId="165" formatCode="_-* #,##0.00000000000000000000_-;\-* #,##0.00000000000000000000_-;_-* &quot;-&quot;??_-;_-@_-"/>
    <numFmt numFmtId="166" formatCode="#,##0.0000"/>
    <numFmt numFmtId="167" formatCode="_-* #,##0_-;\-* #,##0_-;_-* &quot;-&quot;??_-;_-@_-"/>
    <numFmt numFmtId="168" formatCode="#,##0.0"/>
    <numFmt numFmtId="169" formatCode="#,##0_ ;[Red]\-#,##0\ "/>
    <numFmt numFmtId="170" formatCode="#,##0;\(#,##0\)"/>
    <numFmt numFmtId="171" formatCode="#,##0_ ;\-#,##0\ "/>
    <numFmt numFmtId="172" formatCode="#,##0.00_ ;\-#,##0.00\ "/>
    <numFmt numFmtId="173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  <font>
      <b/>
      <sz val="8"/>
      <color rgb="FFFFFFFF"/>
      <name val="Calibri"/>
      <family val="2"/>
      <charset val="238"/>
    </font>
    <font>
      <i/>
      <sz val="7"/>
      <color theme="0" tint="-0.499984740745262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C00000"/>
      <name val="Calibri"/>
      <family val="2"/>
      <charset val="238"/>
    </font>
    <font>
      <sz val="7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6"/>
      <color rgb="FFFFFFFF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11"/>
      <color rgb="FF111111"/>
      <name val="Segoe UI"/>
      <family val="2"/>
      <charset val="238"/>
    </font>
    <font>
      <b/>
      <i/>
      <sz val="8"/>
      <color rgb="FFFFFFFF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rgb="FF7030A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7"/>
      <color theme="2" tint="-0.249977111117893"/>
      <name val="Calibri"/>
      <family val="2"/>
      <charset val="238"/>
      <scheme val="minor"/>
    </font>
    <font>
      <sz val="8"/>
      <color theme="2" tint="-0.249977111117893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FFFF"/>
        <bgColor rgb="FFF2F2F2"/>
      </patternFill>
    </fill>
    <fill>
      <patternFill patternType="solid">
        <fgColor rgb="FFFFC1C1"/>
        <bgColor rgb="FFFFC7CE"/>
      </patternFill>
    </fill>
    <fill>
      <patternFill patternType="solid">
        <fgColor rgb="FF800000"/>
        <bgColor rgb="FF9C0006"/>
      </patternFill>
    </fill>
    <fill>
      <patternFill patternType="solid">
        <fgColor rgb="FFFF8989"/>
        <bgColor rgb="FFFF9F9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ED1C2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C00000"/>
      </top>
      <bottom style="hair">
        <color rgb="FFC00000"/>
      </bottom>
      <diagonal/>
    </border>
    <border diagonalUp="1" diagonalDown="1">
      <left/>
      <right/>
      <top style="thin">
        <color rgb="FFC00000"/>
      </top>
      <bottom style="hair">
        <color rgb="FFC00000"/>
      </bottom>
      <diagonal style="thin">
        <color rgb="FFC00000"/>
      </diagonal>
    </border>
    <border>
      <left/>
      <right/>
      <top style="hair">
        <color rgb="FFC00000"/>
      </top>
      <bottom style="thin">
        <color rgb="FFC00000"/>
      </bottom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1" applyFont="1" applyAlignment="1">
      <alignment vertical="center" wrapText="1"/>
    </xf>
    <xf numFmtId="0" fontId="1" fillId="0" borderId="0" xfId="1"/>
    <xf numFmtId="3" fontId="1" fillId="0" borderId="0" xfId="1" applyNumberFormat="1"/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1" xfId="1" applyFont="1" applyBorder="1" applyAlignment="1">
      <alignment vertical="center" wrapText="1"/>
    </xf>
    <xf numFmtId="3" fontId="7" fillId="3" borderId="1" xfId="1" applyNumberFormat="1" applyFont="1" applyFill="1" applyBorder="1" applyAlignment="1">
      <alignment horizontal="right" vertical="center" wrapText="1" indent="1"/>
    </xf>
    <xf numFmtId="0" fontId="1" fillId="0" borderId="0" xfId="1" applyAlignment="1">
      <alignment horizontal="right" indent="1"/>
    </xf>
    <xf numFmtId="0" fontId="7" fillId="4" borderId="1" xfId="1" applyFont="1" applyFill="1" applyBorder="1" applyAlignment="1">
      <alignment vertical="center" wrapText="1"/>
    </xf>
    <xf numFmtId="3" fontId="7" fillId="4" borderId="1" xfId="1" applyNumberFormat="1" applyFont="1" applyFill="1" applyBorder="1" applyAlignment="1">
      <alignment horizontal="right" vertical="center" wrapText="1" indent="1"/>
    </xf>
    <xf numFmtId="3" fontId="7" fillId="0" borderId="1" xfId="1" applyNumberFormat="1" applyFont="1" applyBorder="1" applyAlignment="1">
      <alignment horizontal="right" vertical="center" wrapText="1" indent="1"/>
    </xf>
    <xf numFmtId="0" fontId="8" fillId="0" borderId="1" xfId="1" applyFont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right" vertical="center" wrapText="1" indent="1"/>
    </xf>
    <xf numFmtId="0" fontId="9" fillId="3" borderId="1" xfId="1" applyFont="1" applyFill="1" applyBorder="1" applyAlignment="1">
      <alignment vertical="center" wrapText="1"/>
    </xf>
    <xf numFmtId="3" fontId="9" fillId="3" borderId="1" xfId="1" applyNumberFormat="1" applyFont="1" applyFill="1" applyBorder="1" applyAlignment="1">
      <alignment horizontal="right" vertical="center" wrapText="1" indent="1"/>
    </xf>
    <xf numFmtId="0" fontId="7" fillId="3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right" vertical="center" wrapText="1" indent="1"/>
    </xf>
    <xf numFmtId="1" fontId="7" fillId="3" borderId="1" xfId="1" applyNumberFormat="1" applyFont="1" applyFill="1" applyBorder="1" applyAlignment="1">
      <alignment horizontal="right" vertical="center" wrapText="1" indent="1"/>
    </xf>
    <xf numFmtId="0" fontId="1" fillId="3" borderId="1" xfId="1" applyFill="1" applyBorder="1"/>
    <xf numFmtId="0" fontId="1" fillId="3" borderId="1" xfId="1" applyFill="1" applyBorder="1" applyAlignment="1">
      <alignment horizontal="right" indent="1"/>
    </xf>
    <xf numFmtId="164" fontId="0" fillId="3" borderId="1" xfId="2" applyNumberFormat="1" applyFont="1" applyFill="1" applyBorder="1" applyAlignment="1">
      <alignment horizontal="right" indent="1"/>
    </xf>
    <xf numFmtId="3" fontId="7" fillId="3" borderId="1" xfId="1" applyNumberFormat="1" applyFont="1" applyFill="1" applyBorder="1" applyAlignment="1">
      <alignment horizontal="left" vertical="center" wrapText="1"/>
    </xf>
    <xf numFmtId="3" fontId="10" fillId="0" borderId="1" xfId="1" applyNumberFormat="1" applyFont="1" applyBorder="1" applyAlignment="1">
      <alignment horizontal="right" vertical="center" wrapText="1" indent="1"/>
    </xf>
    <xf numFmtId="3" fontId="10" fillId="3" borderId="1" xfId="1" applyNumberFormat="1" applyFont="1" applyFill="1" applyBorder="1" applyAlignment="1">
      <alignment horizontal="right" vertical="center" wrapText="1" indent="1"/>
    </xf>
    <xf numFmtId="4" fontId="7" fillId="3" borderId="1" xfId="1" applyNumberFormat="1" applyFont="1" applyFill="1" applyBorder="1" applyAlignment="1">
      <alignment horizontal="right" vertical="center" wrapText="1" indent="1"/>
    </xf>
    <xf numFmtId="0" fontId="7" fillId="3" borderId="0" xfId="1" applyFont="1" applyFill="1" applyAlignment="1">
      <alignment vertical="center" wrapText="1"/>
    </xf>
    <xf numFmtId="4" fontId="7" fillId="3" borderId="0" xfId="1" applyNumberFormat="1" applyFont="1" applyFill="1" applyAlignment="1">
      <alignment horizontal="right" vertical="center" wrapText="1" indent="1"/>
    </xf>
    <xf numFmtId="164" fontId="7" fillId="3" borderId="0" xfId="2" applyNumberFormat="1" applyFont="1" applyFill="1" applyAlignment="1">
      <alignment horizontal="right" vertical="center" wrapText="1" indent="1"/>
    </xf>
    <xf numFmtId="165" fontId="7" fillId="3" borderId="0" xfId="3" applyNumberFormat="1" applyFont="1" applyFill="1" applyAlignment="1">
      <alignment horizontal="right" vertical="center" wrapText="1" indent="1"/>
    </xf>
    <xf numFmtId="0" fontId="11" fillId="3" borderId="0" xfId="1" applyFont="1" applyFill="1"/>
    <xf numFmtId="0" fontId="12" fillId="3" borderId="0" xfId="1" applyFont="1" applyFill="1" applyAlignment="1">
      <alignment horizontal="right" vertical="center" indent="1"/>
    </xf>
    <xf numFmtId="0" fontId="13" fillId="3" borderId="1" xfId="1" applyFont="1" applyFill="1" applyBorder="1" applyAlignment="1">
      <alignment vertical="center" wrapText="1"/>
    </xf>
    <xf numFmtId="3" fontId="13" fillId="3" borderId="1" xfId="1" applyNumberFormat="1" applyFont="1" applyFill="1" applyBorder="1" applyAlignment="1">
      <alignment horizontal="right" vertical="center" wrapText="1" indent="1"/>
    </xf>
    <xf numFmtId="3" fontId="13" fillId="0" borderId="1" xfId="1" applyNumberFormat="1" applyFont="1" applyBorder="1" applyAlignment="1">
      <alignment horizontal="right" vertical="center" wrapText="1" indent="1"/>
    </xf>
    <xf numFmtId="0" fontId="1" fillId="3" borderId="0" xfId="1" applyFill="1"/>
    <xf numFmtId="0" fontId="1" fillId="3" borderId="0" xfId="1" applyFill="1" applyAlignment="1">
      <alignment horizontal="right" indent="1"/>
    </xf>
    <xf numFmtId="164" fontId="0" fillId="3" borderId="0" xfId="2" applyNumberFormat="1" applyFont="1" applyFill="1" applyAlignment="1">
      <alignment horizontal="right" indent="1"/>
    </xf>
    <xf numFmtId="3" fontId="1" fillId="3" borderId="0" xfId="1" applyNumberFormat="1" applyFill="1" applyAlignment="1">
      <alignment horizontal="right" indent="1"/>
    </xf>
    <xf numFmtId="0" fontId="7" fillId="3" borderId="1" xfId="1" applyFont="1" applyFill="1" applyBorder="1" applyAlignment="1">
      <alignment horizontal="right" vertical="center" wrapText="1"/>
    </xf>
    <xf numFmtId="0" fontId="4" fillId="5" borderId="0" xfId="1" applyFont="1" applyFill="1" applyAlignment="1">
      <alignment horizontal="right" vertical="center" wrapText="1"/>
    </xf>
    <xf numFmtId="0" fontId="4" fillId="5" borderId="0" xfId="1" applyFont="1" applyFill="1" applyAlignment="1">
      <alignment horizontal="center" vertical="center" wrapText="1"/>
    </xf>
    <xf numFmtId="0" fontId="1" fillId="0" borderId="0" xfId="1" applyAlignment="1">
      <alignment horizontal="center"/>
    </xf>
    <xf numFmtId="0" fontId="7" fillId="3" borderId="2" xfId="1" applyFont="1" applyFill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 indent="1"/>
    </xf>
    <xf numFmtId="166" fontId="7" fillId="3" borderId="1" xfId="1" applyNumberFormat="1" applyFont="1" applyFill="1" applyBorder="1" applyAlignment="1">
      <alignment horizontal="right" vertical="center" wrapText="1" indent="1"/>
    </xf>
    <xf numFmtId="164" fontId="0" fillId="0" borderId="0" xfId="2" applyNumberFormat="1" applyFont="1"/>
    <xf numFmtId="14" fontId="14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8" fillId="6" borderId="1" xfId="1" applyFont="1" applyFill="1" applyBorder="1" applyAlignment="1">
      <alignment vertical="center"/>
    </xf>
    <xf numFmtId="3" fontId="8" fillId="6" borderId="1" xfId="1" applyNumberFormat="1" applyFont="1" applyFill="1" applyBorder="1" applyAlignment="1">
      <alignment horizontal="right" vertical="center" wrapText="1" indent="1"/>
    </xf>
    <xf numFmtId="4" fontId="1" fillId="0" borderId="0" xfId="1" applyNumberFormat="1"/>
    <xf numFmtId="0" fontId="2" fillId="0" borderId="0" xfId="1" applyFont="1"/>
    <xf numFmtId="0" fontId="8" fillId="3" borderId="1" xfId="1" applyFont="1" applyFill="1" applyBorder="1" applyAlignment="1">
      <alignment vertical="center" wrapText="1"/>
    </xf>
    <xf numFmtId="0" fontId="2" fillId="0" borderId="0" xfId="1" applyFont="1" applyAlignment="1">
      <alignment horizontal="right" indent="1"/>
    </xf>
    <xf numFmtId="166" fontId="1" fillId="0" borderId="0" xfId="1" applyNumberFormat="1" applyAlignment="1">
      <alignment horizontal="right" indent="1"/>
    </xf>
    <xf numFmtId="0" fontId="16" fillId="3" borderId="1" xfId="1" applyFont="1" applyFill="1" applyBorder="1" applyAlignment="1">
      <alignment horizontal="right" vertical="center"/>
    </xf>
    <xf numFmtId="167" fontId="17" fillId="0" borderId="0" xfId="3" applyNumberFormat="1" applyFont="1"/>
    <xf numFmtId="167" fontId="1" fillId="0" borderId="0" xfId="1" applyNumberFormat="1"/>
    <xf numFmtId="3" fontId="8" fillId="6" borderId="1" xfId="1" applyNumberFormat="1" applyFont="1" applyFill="1" applyBorder="1" applyAlignment="1">
      <alignment horizontal="right" vertical="center" wrapText="1"/>
    </xf>
    <xf numFmtId="3" fontId="7" fillId="3" borderId="1" xfId="1" applyNumberFormat="1" applyFont="1" applyFill="1" applyBorder="1" applyAlignment="1">
      <alignment horizontal="right" vertical="center" wrapText="1"/>
    </xf>
    <xf numFmtId="0" fontId="7" fillId="3" borderId="2" xfId="1" applyFont="1" applyFill="1" applyBorder="1" applyAlignment="1">
      <alignment vertical="center" wrapText="1"/>
    </xf>
    <xf numFmtId="3" fontId="7" fillId="3" borderId="2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left" vertical="center" wrapText="1" indent="2"/>
    </xf>
    <xf numFmtId="3" fontId="7" fillId="0" borderId="1" xfId="1" applyNumberFormat="1" applyFont="1" applyBorder="1" applyAlignment="1">
      <alignment horizontal="right" vertical="center" wrapText="1"/>
    </xf>
    <xf numFmtId="3" fontId="8" fillId="3" borderId="1" xfId="1" applyNumberFormat="1" applyFont="1" applyFill="1" applyBorder="1" applyAlignment="1">
      <alignment horizontal="right" vertical="center" wrapText="1"/>
    </xf>
    <xf numFmtId="168" fontId="18" fillId="0" borderId="0" xfId="1" applyNumberFormat="1" applyFont="1"/>
    <xf numFmtId="166" fontId="1" fillId="0" borderId="0" xfId="1" applyNumberFormat="1"/>
    <xf numFmtId="169" fontId="19" fillId="0" borderId="0" xfId="1" applyNumberFormat="1" applyFont="1"/>
    <xf numFmtId="0" fontId="4" fillId="2" borderId="4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/>
    </xf>
    <xf numFmtId="169" fontId="4" fillId="2" borderId="3" xfId="1" applyNumberFormat="1" applyFont="1" applyFill="1" applyBorder="1" applyAlignment="1">
      <alignment horizontal="right" vertical="center" indent="1"/>
    </xf>
    <xf numFmtId="169" fontId="1" fillId="0" borderId="0" xfId="1" applyNumberFormat="1" applyAlignment="1">
      <alignment horizontal="right" indent="1"/>
    </xf>
    <xf numFmtId="0" fontId="7" fillId="3" borderId="1" xfId="1" applyFont="1" applyFill="1" applyBorder="1" applyAlignment="1">
      <alignment horizontal="left" vertical="center" wrapText="1" indent="1"/>
    </xf>
    <xf numFmtId="169" fontId="7" fillId="3" borderId="1" xfId="1" applyNumberFormat="1" applyFont="1" applyFill="1" applyBorder="1" applyAlignment="1">
      <alignment horizontal="right" vertical="center" wrapText="1" indent="1"/>
    </xf>
    <xf numFmtId="169" fontId="1" fillId="0" borderId="0" xfId="1" applyNumberFormat="1"/>
    <xf numFmtId="0" fontId="8" fillId="3" borderId="1" xfId="1" applyFont="1" applyFill="1" applyBorder="1" applyAlignment="1">
      <alignment horizontal="left" vertical="center" wrapText="1" indent="3"/>
    </xf>
    <xf numFmtId="169" fontId="8" fillId="3" borderId="1" xfId="1" applyNumberFormat="1" applyFont="1" applyFill="1" applyBorder="1" applyAlignment="1">
      <alignment horizontal="right" vertical="center" wrapText="1" indent="1"/>
    </xf>
    <xf numFmtId="0" fontId="7" fillId="3" borderId="1" xfId="1" applyFont="1" applyFill="1" applyBorder="1" applyAlignment="1">
      <alignment horizontal="left" vertical="center" wrapText="1" indent="3"/>
    </xf>
    <xf numFmtId="169" fontId="7" fillId="0" borderId="1" xfId="1" applyNumberFormat="1" applyFont="1" applyBorder="1" applyAlignment="1">
      <alignment horizontal="right" vertical="center" wrapText="1" indent="1"/>
    </xf>
    <xf numFmtId="169" fontId="7" fillId="3" borderId="1" xfId="1" applyNumberFormat="1" applyFont="1" applyFill="1" applyBorder="1" applyAlignment="1">
      <alignment horizontal="right" vertical="center" indent="1"/>
    </xf>
    <xf numFmtId="169" fontId="7" fillId="0" borderId="1" xfId="1" applyNumberFormat="1" applyFont="1" applyBorder="1" applyAlignment="1">
      <alignment horizontal="right" vertical="center" indent="1"/>
    </xf>
    <xf numFmtId="0" fontId="1" fillId="3" borderId="4" xfId="1" applyFill="1" applyBorder="1" applyAlignment="1">
      <alignment vertical="center"/>
    </xf>
    <xf numFmtId="169" fontId="7" fillId="3" borderId="4" xfId="1" applyNumberFormat="1" applyFont="1" applyFill="1" applyBorder="1" applyAlignment="1">
      <alignment horizontal="right" vertical="center" indent="1"/>
    </xf>
    <xf numFmtId="169" fontId="8" fillId="2" borderId="5" xfId="1" applyNumberFormat="1" applyFont="1" applyFill="1" applyBorder="1" applyAlignment="1">
      <alignment horizontal="right" vertical="center" indent="1"/>
    </xf>
    <xf numFmtId="169" fontId="8" fillId="3" borderId="1" xfId="1" applyNumberFormat="1" applyFont="1" applyFill="1" applyBorder="1" applyAlignment="1">
      <alignment horizontal="right" vertical="center" indent="1"/>
    </xf>
    <xf numFmtId="0" fontId="8" fillId="3" borderId="1" xfId="1" applyFont="1" applyFill="1" applyBorder="1" applyAlignment="1">
      <alignment horizontal="left" vertical="center" wrapText="1" indent="1"/>
    </xf>
    <xf numFmtId="169" fontId="8" fillId="0" borderId="1" xfId="1" applyNumberFormat="1" applyFont="1" applyBorder="1" applyAlignment="1">
      <alignment horizontal="right" vertical="center" indent="1"/>
    </xf>
    <xf numFmtId="0" fontId="1" fillId="3" borderId="1" xfId="1" applyFill="1" applyBorder="1" applyAlignment="1">
      <alignment vertical="center" wrapText="1"/>
    </xf>
    <xf numFmtId="170" fontId="20" fillId="0" borderId="6" xfId="1" applyNumberFormat="1" applyFont="1" applyBorder="1" applyAlignment="1">
      <alignment horizontal="right" vertical="center" wrapText="1"/>
    </xf>
    <xf numFmtId="0" fontId="16" fillId="3" borderId="1" xfId="1" applyFont="1" applyFill="1" applyBorder="1" applyAlignment="1">
      <alignment vertical="center" wrapText="1"/>
    </xf>
    <xf numFmtId="169" fontId="16" fillId="3" borderId="1" xfId="1" applyNumberFormat="1" applyFont="1" applyFill="1" applyBorder="1" applyAlignment="1">
      <alignment horizontal="right" vertical="center" indent="1"/>
    </xf>
    <xf numFmtId="169" fontId="16" fillId="0" borderId="1" xfId="1" applyNumberFormat="1" applyFont="1" applyBorder="1" applyAlignment="1">
      <alignment horizontal="right" vertical="center" indent="1"/>
    </xf>
    <xf numFmtId="0" fontId="6" fillId="0" borderId="0" xfId="1" applyFont="1" applyAlignment="1">
      <alignment vertical="center"/>
    </xf>
    <xf numFmtId="14" fontId="21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10" fontId="23" fillId="0" borderId="1" xfId="2" applyNumberFormat="1" applyFont="1" applyFill="1" applyBorder="1" applyAlignment="1">
      <alignment horizontal="right" vertical="center" wrapText="1" indent="1"/>
    </xf>
    <xf numFmtId="164" fontId="23" fillId="0" borderId="1" xfId="2" applyNumberFormat="1" applyFont="1" applyFill="1" applyBorder="1" applyAlignment="1">
      <alignment horizontal="right" vertical="center" wrapText="1" indent="1"/>
    </xf>
    <xf numFmtId="164" fontId="22" fillId="0" borderId="0" xfId="1" applyNumberFormat="1" applyFont="1" applyAlignment="1">
      <alignment horizontal="center" vertical="center"/>
    </xf>
    <xf numFmtId="164" fontId="23" fillId="7" borderId="1" xfId="2" applyNumberFormat="1" applyFont="1" applyFill="1" applyBorder="1" applyAlignment="1">
      <alignment horizontal="right" vertical="center" wrapText="1" indent="1"/>
    </xf>
    <xf numFmtId="4" fontId="23" fillId="0" borderId="1" xfId="2" applyNumberFormat="1" applyFont="1" applyFill="1" applyBorder="1" applyAlignment="1">
      <alignment horizontal="right" vertical="center" wrapText="1" indent="1"/>
    </xf>
    <xf numFmtId="0" fontId="19" fillId="8" borderId="0" xfId="1" applyFont="1" applyFill="1"/>
    <xf numFmtId="0" fontId="19" fillId="8" borderId="0" xfId="1" applyFont="1" applyFill="1" applyAlignment="1">
      <alignment vertical="center"/>
    </xf>
    <xf numFmtId="0" fontId="19" fillId="0" borderId="7" xfId="1" applyFont="1" applyBorder="1" applyAlignment="1">
      <alignment vertical="center" wrapText="1"/>
    </xf>
    <xf numFmtId="4" fontId="23" fillId="0" borderId="7" xfId="2" applyNumberFormat="1" applyFont="1" applyFill="1" applyBorder="1" applyAlignment="1">
      <alignment horizontal="right" vertical="center" wrapText="1" indent="1"/>
    </xf>
    <xf numFmtId="4" fontId="23" fillId="0" borderId="8" xfId="2" applyNumberFormat="1" applyFont="1" applyFill="1" applyBorder="1" applyAlignment="1">
      <alignment horizontal="right" vertical="center" wrapText="1" indent="1"/>
    </xf>
    <xf numFmtId="0" fontId="19" fillId="0" borderId="9" xfId="1" applyFont="1" applyBorder="1" applyAlignment="1">
      <alignment vertical="center" wrapText="1"/>
    </xf>
    <xf numFmtId="4" fontId="23" fillId="0" borderId="9" xfId="2" applyNumberFormat="1" applyFont="1" applyFill="1" applyBorder="1" applyAlignment="1">
      <alignment horizontal="right" vertical="center" wrapText="1" indent="1"/>
    </xf>
    <xf numFmtId="3" fontId="23" fillId="0" borderId="1" xfId="1" applyNumberFormat="1" applyFont="1" applyBorder="1" applyAlignment="1">
      <alignment horizontal="right" vertical="center" wrapText="1" indent="1"/>
    </xf>
    <xf numFmtId="3" fontId="23" fillId="7" borderId="1" xfId="1" applyNumberFormat="1" applyFont="1" applyFill="1" applyBorder="1" applyAlignment="1">
      <alignment horizontal="right" vertical="center" wrapText="1" indent="1"/>
    </xf>
    <xf numFmtId="1" fontId="19" fillId="0" borderId="0" xfId="1" applyNumberFormat="1" applyFont="1"/>
    <xf numFmtId="0" fontId="1" fillId="0" borderId="0" xfId="1" applyAlignment="1">
      <alignment vertical="center"/>
    </xf>
    <xf numFmtId="0" fontId="24" fillId="9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 indent="1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left" vertical="center" wrapText="1" indent="1"/>
    </xf>
    <xf numFmtId="171" fontId="1" fillId="0" borderId="0" xfId="1" applyNumberFormat="1" applyAlignment="1">
      <alignment horizontal="right" vertical="center" wrapText="1"/>
    </xf>
    <xf numFmtId="3" fontId="1" fillId="0" borderId="0" xfId="1" applyNumberFormat="1" applyAlignment="1">
      <alignment vertical="center"/>
    </xf>
    <xf numFmtId="0" fontId="25" fillId="0" borderId="0" xfId="1" applyFont="1" applyAlignment="1">
      <alignment horizontal="left" vertical="center" wrapText="1" indent="1"/>
    </xf>
    <xf numFmtId="171" fontId="25" fillId="0" borderId="0" xfId="1" applyNumberFormat="1" applyFont="1" applyAlignment="1">
      <alignment horizontal="right" vertical="center" wrapText="1"/>
    </xf>
    <xf numFmtId="4" fontId="1" fillId="0" borderId="0" xfId="1" applyNumberFormat="1" applyAlignment="1">
      <alignment vertical="center"/>
    </xf>
    <xf numFmtId="3" fontId="1" fillId="0" borderId="0" xfId="1" applyNumberFormat="1" applyAlignment="1">
      <alignment horizontal="right" vertical="center" wrapText="1"/>
    </xf>
    <xf numFmtId="0" fontId="1" fillId="0" borderId="0" xfId="1" applyAlignment="1">
      <alignment horizontal="left" vertical="center" indent="1"/>
    </xf>
    <xf numFmtId="0" fontId="26" fillId="10" borderId="0" xfId="1" applyFont="1" applyFill="1" applyAlignment="1">
      <alignment vertical="center" wrapText="1"/>
    </xf>
    <xf numFmtId="0" fontId="25" fillId="0" borderId="0" xfId="1" applyFont="1" applyAlignment="1">
      <alignment vertical="center" wrapText="1"/>
    </xf>
    <xf numFmtId="14" fontId="24" fillId="9" borderId="11" xfId="1" quotePrefix="1" applyNumberFormat="1" applyFont="1" applyFill="1" applyBorder="1" applyAlignment="1">
      <alignment horizontal="center" vertical="center" wrapText="1"/>
    </xf>
    <xf numFmtId="173" fontId="25" fillId="0" borderId="0" xfId="1" applyNumberFormat="1" applyFont="1" applyAlignment="1">
      <alignment horizontal="center" vertical="center" wrapText="1"/>
    </xf>
    <xf numFmtId="0" fontId="24" fillId="9" borderId="10" xfId="1" applyFont="1" applyFill="1" applyBorder="1" applyAlignment="1">
      <alignment horizontal="left" vertical="center" wrapText="1"/>
    </xf>
    <xf numFmtId="0" fontId="24" fillId="9" borderId="11" xfId="1" applyFont="1" applyFill="1" applyBorder="1" applyAlignment="1">
      <alignment horizontal="center" vertical="center"/>
    </xf>
    <xf numFmtId="171" fontId="1" fillId="0" borderId="0" xfId="1" applyNumberFormat="1" applyAlignment="1">
      <alignment horizontal="right" vertical="center" wrapText="1"/>
    </xf>
    <xf numFmtId="172" fontId="1" fillId="0" borderId="0" xfId="1" applyNumberFormat="1" applyAlignment="1">
      <alignment horizontal="right" vertical="center" wrapText="1"/>
    </xf>
    <xf numFmtId="0" fontId="26" fillId="10" borderId="10" xfId="1" applyFont="1" applyFill="1" applyBorder="1" applyAlignment="1">
      <alignment horizontal="left" vertical="center" wrapText="1"/>
    </xf>
    <xf numFmtId="14" fontId="24" fillId="9" borderId="11" xfId="1" applyNumberFormat="1" applyFont="1" applyFill="1" applyBorder="1" applyAlignment="1">
      <alignment horizontal="center" vertical="center"/>
    </xf>
  </cellXfs>
  <cellStyles count="4">
    <cellStyle name="Dziesiętny 2" xfId="3" xr:uid="{1E4547D6-9EE4-4CBB-8E83-DDAAAC33108B}"/>
    <cellStyle name="Normalny" xfId="0" builtinId="0"/>
    <cellStyle name="Normalny 2" xfId="1" xr:uid="{ABB2B7D8-16BC-4E0B-AD26-062654A5C29C}"/>
    <cellStyle name="Procentowy 2" xfId="2" xr:uid="{F6858769-76C8-4006-933F-7DC8F0FA2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220979</xdr:colOff>
      <xdr:row>17</xdr:row>
      <xdr:rowOff>220979</xdr:rowOff>
    </xdr:from>
    <xdr:to>
      <xdr:col>17</xdr:col>
      <xdr:colOff>563880</xdr:colOff>
      <xdr:row>44</xdr:row>
      <xdr:rowOff>125730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54492F-3F8D-4F89-A83C-A7555E6BBD8E}"/>
            </a:ext>
          </a:extLst>
        </xdr:cNvPr>
        <xdr:cNvSpPr txBox="1"/>
      </xdr:nvSpPr>
      <xdr:spPr>
        <a:xfrm>
          <a:off x="192404" y="4278629"/>
          <a:ext cx="13973176" cy="51149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rentowności sprzedaży = zysk (strata) ze sprzedaży za 12 mies. / przychody netto ze sprzedaży za 12 mies. x 100%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rentowności operacyjnej = zysk (strata) na działalności operacyjnej za 12 mies. / przychody netto ze sprzedaży za 12 mies. x 100%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rentowności EBITDA = (zysk lub strata na działalności operacyjnej za 12 mies. + amortyzacja za 12 mies. ) / przychody netto ze sprzedaży za 12 mies. x 100%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rentowności netto = zysk (strata) netto za 12 mies. / przychody netto ze sprzedaży za 12 mies. x 100%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rentowności aktywów = zysk netto za 12 mies. / aktywa</a:t>
          </a:r>
        </a:p>
        <a:p>
          <a:endParaRPr lang="pl-PL" sz="400" i="1">
            <a:effectLst/>
          </a:endParaRPr>
        </a:p>
        <a:p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ogólnego zadłużenia = zobowiązania / aktywa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ogólnego zadłużenia nowy =  (Pasywa - kapitały ) / aktywa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pokrycia kapitałów własnych zadłużeniem = zobowiązania / kapitały własne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pokrycia kapitałów własnych zadłużeniem nowy = (Pasywa - kapitały ) / kapitały własne</a:t>
          </a:r>
          <a:endParaRPr lang="pl-PL" sz="1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 pokrycia kapitałów własnych zadłużeniem długoterminowym = zobowiązania długoterminowe / kapitały własne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Cykl rotacji należności = (stan należności z tytułu dostaw i usług/przychody za 12 mies.) x 365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Cykl rotacji zobowiązań bieżących = (stan zobowiązań handlowych/ przychody za 12 mies.) x 365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Cykl rotacji zapasów = (stan zapasów na datę bilansową/przychody za 12 mies.) x 365</a:t>
          </a:r>
          <a:endParaRPr lang="pl-PL" sz="400" i="1">
            <a:effectLst/>
          </a:endParaRPr>
        </a:p>
        <a:p>
          <a:r>
            <a:rPr lang="pl-PL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Cykl konwersji gotówki = cykl rotacji zapasów + cykl rotacji należności -cykl rotacji zobowiązań bieżących</a:t>
          </a:r>
        </a:p>
        <a:p>
          <a:endParaRPr lang="pl-PL" sz="8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400" i="1">
            <a:effectLst/>
          </a:endParaRPr>
        </a:p>
        <a:p>
          <a:pPr eaLnBrk="1" fontAlgn="auto" latinLnBrk="0" hangingPunct="1"/>
          <a:r>
            <a:rPr lang="pl-PL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Wartości sprzedaży oraz zysku liczone za okres ostatnich 12 miesięcy</a:t>
          </a:r>
          <a:endParaRPr lang="pl-PL" sz="400" i="1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Company\EQUITY%20VALUE\a-Operations\KGL\005.%20Rap.%20okresowe\2020_05_27%20Dane%20GKG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_zajdzinska_kgl_pl/Documents/Pulpit/AZ/Finansowe/Dla%20MP/2023-06/2020_01_24%20Dane%20GKGL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rv.kglsa.local\Company\Kontroling\Master%20Financial%20Data\2024_12_31_Dane%20GKGL_2024.04.28.xlsx" TargetMode="External"/><Relationship Id="rId1" Type="http://schemas.openxmlformats.org/officeDocument/2006/relationships/externalLinkPath" Target="2024_12_31_Dane%20GKGL_2024.04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 źródłowe &gt;&gt;&gt;"/>
      <sheetName val="RZiS"/>
      <sheetName val="Aktywa"/>
      <sheetName val="Pasywa"/>
      <sheetName val="Cash Flow"/>
      <sheetName val="Dane Kontroling"/>
      <sheetName val="Dane wynikowe &gt;&gt;&gt;"/>
      <sheetName val="Dane analityczne"/>
      <sheetName val="Graphs"/>
      <sheetName val="Szac."/>
      <sheetName val="Powierzchnia"/>
      <sheetName val="Wskaźniki"/>
      <sheetName val="Kowenanty"/>
      <sheetName val="Nowy Układ"/>
      <sheetName val="PROD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2015</v>
          </cell>
          <cell r="H5">
            <v>2016</v>
          </cell>
          <cell r="I5">
            <v>2017</v>
          </cell>
          <cell r="J5">
            <v>2018</v>
          </cell>
          <cell r="K5">
            <v>2019</v>
          </cell>
          <cell r="L5">
            <v>2020</v>
          </cell>
          <cell r="N5" t="str">
            <v>I Q 2015</v>
          </cell>
          <cell r="O5" t="str">
            <v>I Q 2016</v>
          </cell>
          <cell r="P5" t="str">
            <v>I Q 2017</v>
          </cell>
          <cell r="Q5" t="str">
            <v>I Q 2018</v>
          </cell>
          <cell r="R5" t="str">
            <v>I Q 2019</v>
          </cell>
          <cell r="S5" t="str">
            <v>I Q 2020</v>
          </cell>
          <cell r="U5" t="str">
            <v>I H 2015</v>
          </cell>
          <cell r="V5" t="str">
            <v>I H 2016</v>
          </cell>
          <cell r="W5" t="str">
            <v>I H 2017</v>
          </cell>
          <cell r="X5" t="str">
            <v>I H 2018</v>
          </cell>
          <cell r="Y5" t="str">
            <v>I H 2019</v>
          </cell>
          <cell r="Z5" t="str">
            <v>I H 2020</v>
          </cell>
          <cell r="AB5" t="str">
            <v>I-III Q 2015</v>
          </cell>
          <cell r="AC5" t="str">
            <v>I-III Q 2016</v>
          </cell>
          <cell r="AD5" t="str">
            <v>I-III Q 2017</v>
          </cell>
          <cell r="AE5" t="str">
            <v>I-III Q 2018</v>
          </cell>
          <cell r="AF5" t="str">
            <v>I-III Q 2019</v>
          </cell>
          <cell r="AG5" t="str">
            <v>I-III Q 2020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iS"/>
      <sheetName val="Aktywa"/>
      <sheetName val="Pasywa"/>
      <sheetName val="Cash Flow"/>
      <sheetName val="Wskaźniki"/>
      <sheetName val="Dane analityczne"/>
    </sheetNames>
    <sheetDataSet>
      <sheetData sheetId="0"/>
      <sheetData sheetId="1">
        <row r="15">
          <cell r="A15" t="str">
            <v>AKTYWA  RAZEM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 źródłowe &gt;&gt;&gt;"/>
      <sheetName val="RZiS"/>
      <sheetName val="Aktywa"/>
      <sheetName val="Pasywa"/>
      <sheetName val="Cash Flow"/>
      <sheetName val="Dane Kontroling"/>
      <sheetName val="Dane wynikowe &gt;&gt;&gt;"/>
      <sheetName val="Dane analityczne"/>
      <sheetName val="Wskaźniki"/>
      <sheetName val="Arkusz1"/>
      <sheetName val="Graphs (3x)"/>
      <sheetName val="Graphs (5x)"/>
      <sheetName val="Do prezentacji"/>
      <sheetName val="folie i tworzywa"/>
      <sheetName val="Wskaźnik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G5">
            <v>2015</v>
          </cell>
          <cell r="H5">
            <v>2016</v>
          </cell>
          <cell r="I5">
            <v>2017</v>
          </cell>
          <cell r="J5">
            <v>2018</v>
          </cell>
          <cell r="K5">
            <v>2019</v>
          </cell>
          <cell r="L5">
            <v>2020</v>
          </cell>
          <cell r="M5">
            <v>2021</v>
          </cell>
          <cell r="N5">
            <v>2022</v>
          </cell>
          <cell r="O5">
            <v>2023</v>
          </cell>
          <cell r="P5">
            <v>2024</v>
          </cell>
          <cell r="R5" t="str">
            <v>I Q 2015</v>
          </cell>
          <cell r="S5" t="str">
            <v>I Q 2016</v>
          </cell>
          <cell r="T5" t="str">
            <v>I Q 2017</v>
          </cell>
          <cell r="U5" t="str">
            <v>I Q 2018</v>
          </cell>
          <cell r="V5" t="str">
            <v>I Q 2019</v>
          </cell>
          <cell r="W5" t="str">
            <v>I Q 2020</v>
          </cell>
          <cell r="X5" t="str">
            <v>I Q 2021</v>
          </cell>
          <cell r="Y5" t="str">
            <v>I Q 2022</v>
          </cell>
          <cell r="Z5" t="str">
            <v>I Q 2023</v>
          </cell>
          <cell r="AA5" t="str">
            <v>I Q 2024</v>
          </cell>
          <cell r="AC5" t="str">
            <v>I H 2015</v>
          </cell>
          <cell r="AD5" t="str">
            <v>I H 2016</v>
          </cell>
          <cell r="AE5" t="str">
            <v>I H 2017</v>
          </cell>
          <cell r="AF5" t="str">
            <v>I H 2018</v>
          </cell>
          <cell r="AG5" t="str">
            <v>I H 2019</v>
          </cell>
          <cell r="AH5" t="str">
            <v>I H 2020</v>
          </cell>
          <cell r="AI5" t="str">
            <v>I H 2021</v>
          </cell>
          <cell r="AJ5" t="str">
            <v>I H 2022</v>
          </cell>
          <cell r="AK5" t="str">
            <v>I H 2023</v>
          </cell>
          <cell r="AL5" t="str">
            <v>I H 2024</v>
          </cell>
          <cell r="AN5" t="str">
            <v>I-III Q 2015</v>
          </cell>
          <cell r="AO5" t="str">
            <v>I-III Q 2016</v>
          </cell>
          <cell r="AP5" t="str">
            <v>I-III Q 2017</v>
          </cell>
          <cell r="AQ5" t="str">
            <v>I-III Q 2018</v>
          </cell>
          <cell r="AR5" t="str">
            <v>I-III Q 2019</v>
          </cell>
          <cell r="AS5" t="str">
            <v>I-III Q 2020</v>
          </cell>
          <cell r="AT5" t="str">
            <v>I-III Q 2021</v>
          </cell>
          <cell r="AU5" t="str">
            <v>I-III Q 2022</v>
          </cell>
          <cell r="AV5" t="str">
            <v>I-III Q 2023</v>
          </cell>
          <cell r="AW5" t="str">
            <v>I-III Q 2024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3845-9EFA-4C0A-915A-4CFDB4AB500E}">
  <sheetPr>
    <tabColor rgb="FFFFFFCC"/>
  </sheetPr>
  <dimension ref="A1:DD85"/>
  <sheetViews>
    <sheetView showGridLines="0" zoomScale="115" zoomScaleNormal="115" workbookViewId="0">
      <pane xSplit="3" ySplit="2" topLeftCell="X3" activePane="bottomRight" state="frozen"/>
      <selection activeCell="C1" sqref="C1:BM1048576"/>
      <selection pane="topRight" activeCell="C1" sqref="C1:BM1048576"/>
      <selection pane="bottomLeft" activeCell="C1" sqref="C1:BM1048576"/>
      <selection pane="bottomRight" activeCell="BA2" sqref="BA2"/>
    </sheetView>
  </sheetViews>
  <sheetFormatPr defaultRowHeight="15" outlineLevelCol="1" x14ac:dyDescent="0.25"/>
  <cols>
    <col min="1" max="1" width="12.28515625" style="1" hidden="1" customWidth="1" outlineLevel="1"/>
    <col min="2" max="2" width="2.85546875" style="2" customWidth="1" collapsed="1"/>
    <col min="3" max="3" width="45.7109375" style="2" customWidth="1"/>
    <col min="4" max="4" width="1.140625" style="2" hidden="1" customWidth="1" outlineLevel="1"/>
    <col min="5" max="8" width="8.85546875" style="2" hidden="1" customWidth="1" outlineLevel="1"/>
    <col min="9" max="9" width="1.140625" style="2" hidden="1" customWidth="1" outlineLevel="1"/>
    <col min="10" max="13" width="8.85546875" style="2" hidden="1" customWidth="1" outlineLevel="1"/>
    <col min="14" max="14" width="1.140625" style="2" hidden="1" customWidth="1" outlineLevel="1"/>
    <col min="15" max="15" width="11" style="2" hidden="1" customWidth="1" outlineLevel="1"/>
    <col min="16" max="18" width="0" style="2" hidden="1" customWidth="1" outlineLevel="1"/>
    <col min="19" max="19" width="1.140625" style="2" hidden="1" customWidth="1" outlineLevel="1"/>
    <col min="20" max="23" width="0" style="2" hidden="1" customWidth="1" outlineLevel="1"/>
    <col min="24" max="24" width="1.140625" style="2" customWidth="1" collapsed="1"/>
    <col min="25" max="26" width="0" style="2" hidden="1" customWidth="1" outlineLevel="1"/>
    <col min="27" max="28" width="8.85546875" style="2" hidden="1" customWidth="1" outlineLevel="1"/>
    <col min="29" max="29" width="1.140625" style="2" hidden="1" customWidth="1" outlineLevel="1"/>
    <col min="30" max="30" width="8.7109375" style="2" hidden="1" customWidth="1" outlineLevel="1"/>
    <col min="31" max="31" width="8.85546875" style="2" hidden="1" customWidth="1" outlineLevel="1" collapsed="1"/>
    <col min="32" max="32" width="8.85546875" style="2" hidden="1" customWidth="1" outlineLevel="1"/>
    <col min="33" max="33" width="9.7109375" style="2" hidden="1" customWidth="1" outlineLevel="1"/>
    <col min="34" max="34" width="1.140625" style="2" customWidth="1" collapsed="1"/>
    <col min="35" max="35" width="8.7109375" style="2" customWidth="1"/>
    <col min="36" max="36" width="8.85546875" style="2" customWidth="1" collapsed="1"/>
    <col min="37" max="37" width="8.85546875" style="2" customWidth="1"/>
    <col min="38" max="38" width="9.7109375" style="2" customWidth="1"/>
    <col min="39" max="39" width="1.140625" style="2" customWidth="1"/>
    <col min="40" max="40" width="8.7109375" style="2" customWidth="1"/>
    <col min="41" max="41" width="8.85546875" style="2" customWidth="1" collapsed="1"/>
    <col min="42" max="42" width="8.85546875" style="2" customWidth="1"/>
    <col min="43" max="43" width="9.7109375" style="2" customWidth="1"/>
    <col min="44" max="44" width="1.140625" style="2" customWidth="1"/>
    <col min="45" max="45" width="8.7109375" style="2" customWidth="1"/>
    <col min="46" max="46" width="8.85546875" style="2" customWidth="1" collapsed="1"/>
    <col min="47" max="48" width="8.85546875" style="2" customWidth="1"/>
    <col min="49" max="49" width="1.42578125" style="2" customWidth="1"/>
    <col min="50" max="50" width="8.7109375" style="2" customWidth="1"/>
    <col min="51" max="51" width="8.85546875" style="2" customWidth="1" collapsed="1"/>
    <col min="52" max="52" width="8.85546875" style="2" customWidth="1"/>
    <col min="53" max="53" width="9.7109375" style="2" customWidth="1"/>
    <col min="54" max="54" width="9.140625" style="2" customWidth="1"/>
    <col min="55" max="55" width="13.42578125" style="2" customWidth="1"/>
    <col min="56" max="56" width="9.140625" style="2" customWidth="1"/>
    <col min="57" max="57" width="43.28515625" style="2" hidden="1" customWidth="1" outlineLevel="1"/>
    <col min="58" max="58" width="2.7109375" style="2" hidden="1" customWidth="1" outlineLevel="1"/>
    <col min="59" max="62" width="9.140625" style="2" hidden="1" customWidth="1" outlineLevel="1"/>
    <col min="63" max="63" width="2.7109375" style="2" hidden="1" customWidth="1" outlineLevel="1"/>
    <col min="64" max="64" width="8.85546875" style="2" hidden="1" customWidth="1" outlineLevel="1"/>
    <col min="65" max="67" width="9.140625" style="2" hidden="1" customWidth="1" outlineLevel="1"/>
    <col min="68" max="68" width="2.7109375" style="2" hidden="1" customWidth="1" outlineLevel="1"/>
    <col min="69" max="72" width="9.140625" style="2" hidden="1" customWidth="1" outlineLevel="1"/>
    <col min="73" max="73" width="2.7109375" style="2" hidden="1" customWidth="1" outlineLevel="1"/>
    <col min="74" max="77" width="9.140625" style="2" hidden="1" customWidth="1" outlineLevel="1"/>
    <col min="78" max="78" width="2.7109375" style="2" hidden="1" customWidth="1" outlineLevel="1"/>
    <col min="79" max="82" width="9.140625" style="2" hidden="1" customWidth="1" outlineLevel="1"/>
    <col min="83" max="83" width="2.7109375" style="2" hidden="1" customWidth="1" outlineLevel="1"/>
    <col min="84" max="87" width="9.140625" style="2" hidden="1" customWidth="1" outlineLevel="1"/>
    <col min="88" max="88" width="2.7109375" style="2" hidden="1" customWidth="1" outlineLevel="1"/>
    <col min="89" max="92" width="9.140625" style="2" hidden="1" customWidth="1" outlineLevel="1"/>
    <col min="93" max="93" width="2.7109375" style="2" hidden="1" customWidth="1" outlineLevel="1"/>
    <col min="94" max="94" width="9.140625" style="2" hidden="1" customWidth="1" outlineLevel="1"/>
    <col min="95" max="97" width="8.85546875" style="2" hidden="1" customWidth="1" outlineLevel="1"/>
    <col min="98" max="98" width="2.7109375" style="2" hidden="1" customWidth="1" outlineLevel="1"/>
    <col min="99" max="101" width="9.140625" style="2" hidden="1" customWidth="1" outlineLevel="1"/>
    <col min="102" max="102" width="8.140625" style="2" hidden="1" customWidth="1" outlineLevel="1"/>
    <col min="103" max="103" width="2.7109375" style="2" hidden="1" customWidth="1" outlineLevel="1"/>
    <col min="104" max="106" width="9.140625" style="2" hidden="1" customWidth="1" outlineLevel="1"/>
    <col min="107" max="107" width="8.140625" style="2" hidden="1" customWidth="1" outlineLevel="1"/>
    <col min="108" max="108" width="9.140625" style="2" collapsed="1"/>
    <col min="109" max="16384" width="9.140625" style="2"/>
  </cols>
  <sheetData>
    <row r="1" spans="1:107" ht="22.15" customHeight="1" x14ac:dyDescent="0.25">
      <c r="AA1" s="3"/>
    </row>
    <row r="2" spans="1:107" ht="28.15" customHeight="1" x14ac:dyDescent="0.25">
      <c r="C2" s="4" t="s">
        <v>0</v>
      </c>
      <c r="E2" s="5" t="s">
        <v>1</v>
      </c>
      <c r="F2" s="5" t="s">
        <v>2</v>
      </c>
      <c r="G2" s="5" t="s">
        <v>3</v>
      </c>
      <c r="H2" s="5">
        <v>2015</v>
      </c>
      <c r="J2" s="5" t="s">
        <v>4</v>
      </c>
      <c r="K2" s="5" t="s">
        <v>5</v>
      </c>
      <c r="L2" s="5" t="s">
        <v>6</v>
      </c>
      <c r="M2" s="5">
        <v>2016</v>
      </c>
      <c r="O2" s="5" t="s">
        <v>7</v>
      </c>
      <c r="P2" s="5" t="s">
        <v>8</v>
      </c>
      <c r="Q2" s="5" t="s">
        <v>9</v>
      </c>
      <c r="R2" s="5">
        <v>2017</v>
      </c>
      <c r="T2" s="5" t="s">
        <v>10</v>
      </c>
      <c r="U2" s="5" t="s">
        <v>11</v>
      </c>
      <c r="V2" s="5" t="s">
        <v>12</v>
      </c>
      <c r="W2" s="5">
        <v>2018</v>
      </c>
      <c r="Y2" s="5" t="s">
        <v>13</v>
      </c>
      <c r="Z2" s="5" t="s">
        <v>14</v>
      </c>
      <c r="AA2" s="5" t="s">
        <v>15</v>
      </c>
      <c r="AB2" s="5">
        <v>2019</v>
      </c>
      <c r="AD2" s="5" t="s">
        <v>16</v>
      </c>
      <c r="AE2" s="5" t="s">
        <v>17</v>
      </c>
      <c r="AF2" s="5" t="s">
        <v>18</v>
      </c>
      <c r="AG2" s="5">
        <v>2020</v>
      </c>
      <c r="AI2" s="5" t="s">
        <v>19</v>
      </c>
      <c r="AJ2" s="5" t="s">
        <v>20</v>
      </c>
      <c r="AK2" s="5" t="s">
        <v>21</v>
      </c>
      <c r="AL2" s="5">
        <v>2021</v>
      </c>
      <c r="AN2" s="5" t="s">
        <v>22</v>
      </c>
      <c r="AO2" s="5" t="s">
        <v>23</v>
      </c>
      <c r="AP2" s="5" t="s">
        <v>24</v>
      </c>
      <c r="AQ2" s="5">
        <v>2022</v>
      </c>
      <c r="AS2" s="5" t="s">
        <v>25</v>
      </c>
      <c r="AT2" s="5" t="s">
        <v>26</v>
      </c>
      <c r="AU2" s="5" t="s">
        <v>27</v>
      </c>
      <c r="AV2" s="5">
        <v>2023</v>
      </c>
      <c r="AX2" s="5" t="s">
        <v>28</v>
      </c>
      <c r="AY2" s="5" t="s">
        <v>29</v>
      </c>
      <c r="AZ2" s="5" t="s">
        <v>30</v>
      </c>
      <c r="BA2" s="5">
        <v>2024</v>
      </c>
      <c r="BE2" s="4" t="s">
        <v>31</v>
      </c>
      <c r="BG2" s="5" t="s">
        <v>1</v>
      </c>
      <c r="BH2" s="5" t="s">
        <v>32</v>
      </c>
      <c r="BI2" s="5" t="s">
        <v>33</v>
      </c>
      <c r="BJ2" s="5" t="s">
        <v>34</v>
      </c>
      <c r="BL2" s="5" t="s">
        <v>4</v>
      </c>
      <c r="BM2" s="5" t="s">
        <v>35</v>
      </c>
      <c r="BN2" s="5" t="s">
        <v>36</v>
      </c>
      <c r="BO2" s="5" t="s">
        <v>37</v>
      </c>
      <c r="BQ2" s="5" t="s">
        <v>7</v>
      </c>
      <c r="BR2" s="5" t="s">
        <v>38</v>
      </c>
      <c r="BS2" s="5" t="s">
        <v>39</v>
      </c>
      <c r="BT2" s="5" t="s">
        <v>40</v>
      </c>
      <c r="BV2" s="5" t="s">
        <v>10</v>
      </c>
      <c r="BW2" s="5" t="s">
        <v>41</v>
      </c>
      <c r="BX2" s="5" t="s">
        <v>42</v>
      </c>
      <c r="BY2" s="5" t="s">
        <v>43</v>
      </c>
      <c r="CA2" s="5" t="s">
        <v>13</v>
      </c>
      <c r="CB2" s="5" t="s">
        <v>44</v>
      </c>
      <c r="CC2" s="5" t="s">
        <v>45</v>
      </c>
      <c r="CD2" s="5" t="s">
        <v>46</v>
      </c>
      <c r="CF2" s="5" t="s">
        <v>16</v>
      </c>
      <c r="CG2" s="5" t="s">
        <v>47</v>
      </c>
      <c r="CH2" s="5" t="s">
        <v>48</v>
      </c>
      <c r="CI2" s="5" t="s">
        <v>49</v>
      </c>
      <c r="CK2" s="5" t="s">
        <v>19</v>
      </c>
      <c r="CL2" s="5" t="s">
        <v>50</v>
      </c>
      <c r="CM2" s="5" t="s">
        <v>51</v>
      </c>
      <c r="CN2" s="5" t="s">
        <v>52</v>
      </c>
      <c r="CP2" s="5" t="s">
        <v>22</v>
      </c>
      <c r="CQ2" s="5" t="s">
        <v>53</v>
      </c>
      <c r="CR2" s="5" t="s">
        <v>54</v>
      </c>
      <c r="CS2" s="5" t="s">
        <v>55</v>
      </c>
      <c r="CU2" s="5" t="s">
        <v>25</v>
      </c>
      <c r="CV2" s="5" t="s">
        <v>56</v>
      </c>
      <c r="CW2" s="5" t="s">
        <v>57</v>
      </c>
      <c r="CX2" s="5" t="s">
        <v>58</v>
      </c>
      <c r="CZ2" s="5" t="s">
        <v>28</v>
      </c>
      <c r="DA2" s="5" t="s">
        <v>59</v>
      </c>
      <c r="DB2" s="5" t="s">
        <v>60</v>
      </c>
      <c r="DC2" s="5" t="s">
        <v>61</v>
      </c>
    </row>
    <row r="3" spans="1:107" s="7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D3" s="2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</row>
    <row r="4" spans="1:107" ht="24.6" customHeight="1" x14ac:dyDescent="0.25">
      <c r="C4" s="8" t="s">
        <v>62</v>
      </c>
      <c r="E4" s="9">
        <v>30047.513704600002</v>
      </c>
      <c r="F4" s="9">
        <v>55225</v>
      </c>
      <c r="G4" s="9">
        <v>86029</v>
      </c>
      <c r="H4" s="9">
        <v>117651</v>
      </c>
      <c r="I4" s="10"/>
      <c r="J4" s="9">
        <v>32801.47105</v>
      </c>
      <c r="K4" s="9">
        <v>66502.755279999998</v>
      </c>
      <c r="L4" s="9">
        <v>102539.75528</v>
      </c>
      <c r="M4" s="9">
        <v>136797.00274</v>
      </c>
      <c r="N4" s="10"/>
      <c r="O4" s="9">
        <v>34560.894469999999</v>
      </c>
      <c r="P4" s="9">
        <v>71477.793109999999</v>
      </c>
      <c r="Q4" s="9">
        <v>112915.662964282</v>
      </c>
      <c r="R4" s="9">
        <v>155661</v>
      </c>
      <c r="S4" s="10"/>
      <c r="T4" s="9">
        <v>42649.296949408003</v>
      </c>
      <c r="U4" s="9">
        <v>85999.650649999996</v>
      </c>
      <c r="V4" s="9">
        <v>132749.85765879499</v>
      </c>
      <c r="W4" s="9">
        <v>179143.82066175301</v>
      </c>
      <c r="X4" s="10"/>
      <c r="Y4" s="9">
        <v>48360.663489999999</v>
      </c>
      <c r="Z4" s="9">
        <v>101602.50092000001</v>
      </c>
      <c r="AA4" s="9">
        <v>162186</v>
      </c>
      <c r="AB4" s="9">
        <v>217914.48427000002</v>
      </c>
      <c r="AC4" s="10"/>
      <c r="AD4" s="9">
        <v>52800.834479999998</v>
      </c>
      <c r="AE4" s="9">
        <v>106662.12705</v>
      </c>
      <c r="AF4" s="9">
        <v>167093</v>
      </c>
      <c r="AG4" s="9">
        <v>227530.15427</v>
      </c>
      <c r="AH4" s="10"/>
      <c r="AI4" s="9">
        <v>68912.431119999994</v>
      </c>
      <c r="AJ4" s="9">
        <v>146788.33676000003</v>
      </c>
      <c r="AK4" s="9">
        <v>231022.41742000001</v>
      </c>
      <c r="AL4" s="9">
        <v>324035.64</v>
      </c>
      <c r="AM4" s="10"/>
      <c r="AN4" s="9">
        <v>99860.28</v>
      </c>
      <c r="AO4" s="9">
        <v>214136.19783000002</v>
      </c>
      <c r="AP4" s="9">
        <v>330611.09256000002</v>
      </c>
      <c r="AQ4" s="9">
        <v>438132.72249000001</v>
      </c>
      <c r="AR4" s="10"/>
      <c r="AS4" s="9">
        <v>107407.96712000002</v>
      </c>
      <c r="AT4" s="9">
        <v>220463.08097000001</v>
      </c>
      <c r="AU4" s="9">
        <v>332787.00597999996</v>
      </c>
      <c r="AV4" s="9">
        <v>441964.02733999997</v>
      </c>
      <c r="AX4" s="9">
        <v>97323.426330000017</v>
      </c>
      <c r="AY4" s="9">
        <v>202746.82349000001</v>
      </c>
      <c r="AZ4" s="9">
        <v>305022.62475000002</v>
      </c>
      <c r="BA4" s="9">
        <v>414458.10782000003</v>
      </c>
      <c r="BB4" s="3"/>
      <c r="BC4" s="3"/>
      <c r="BE4" s="8" t="s">
        <v>62</v>
      </c>
      <c r="BG4" s="9">
        <f t="shared" ref="BG4:BG22" si="0">E4</f>
        <v>30047.513704600002</v>
      </c>
      <c r="BH4" s="9">
        <f t="shared" ref="BH4:BH22" si="1">F4-E4</f>
        <v>25177.486295399998</v>
      </c>
      <c r="BI4" s="9">
        <f t="shared" ref="BI4:BI22" si="2">G4-F4</f>
        <v>30804</v>
      </c>
      <c r="BJ4" s="9">
        <f t="shared" ref="BJ4:BJ22" si="3">H4-G4</f>
        <v>31622</v>
      </c>
      <c r="BK4" s="10"/>
      <c r="BL4" s="9">
        <f t="shared" ref="BL4:BL22" si="4">J4</f>
        <v>32801.47105</v>
      </c>
      <c r="BM4" s="9">
        <f t="shared" ref="BM4:BM22" si="5">K4-J4</f>
        <v>33701.284229999997</v>
      </c>
      <c r="BN4" s="9">
        <f t="shared" ref="BN4:BN22" si="6">L4-K4</f>
        <v>36037</v>
      </c>
      <c r="BO4" s="9">
        <f t="shared" ref="BO4:BO22" si="7">M4-L4</f>
        <v>34257.247459999999</v>
      </c>
      <c r="BP4" s="10"/>
      <c r="BQ4" s="9">
        <f t="shared" ref="BQ4:BQ22" si="8">O4</f>
        <v>34560.894469999999</v>
      </c>
      <c r="BR4" s="9">
        <f t="shared" ref="BR4:BR22" si="9">P4-O4</f>
        <v>36916.898639999999</v>
      </c>
      <c r="BS4" s="9">
        <f t="shared" ref="BS4:BS22" si="10">Q4-P4</f>
        <v>41437.869854282006</v>
      </c>
      <c r="BT4" s="9">
        <f t="shared" ref="BT4:BT22" si="11">R4-Q4</f>
        <v>42745.337035717996</v>
      </c>
      <c r="BU4" s="10"/>
      <c r="BV4" s="9">
        <f t="shared" ref="BV4:BV22" si="12">T4</f>
        <v>42649.296949408003</v>
      </c>
      <c r="BW4" s="9">
        <f t="shared" ref="BW4:BW22" si="13">U4-T4</f>
        <v>43350.353700591993</v>
      </c>
      <c r="BX4" s="9">
        <f t="shared" ref="BX4:BX22" si="14">V4-U4</f>
        <v>46750.207008794998</v>
      </c>
      <c r="BY4" s="9">
        <f t="shared" ref="BY4:BY22" si="15">W4-V4</f>
        <v>46393.963002958015</v>
      </c>
      <c r="BZ4" s="10"/>
      <c r="CA4" s="9">
        <f t="shared" ref="CA4:CA22" si="16">Y4</f>
        <v>48360.663489999999</v>
      </c>
      <c r="CB4" s="9">
        <f t="shared" ref="CB4:CB22" si="17">Z4-Y4</f>
        <v>53241.837430000007</v>
      </c>
      <c r="CC4" s="9">
        <f t="shared" ref="CC4:CC22" si="18">AA4-Z4</f>
        <v>60583.499079999994</v>
      </c>
      <c r="CD4" s="9">
        <f t="shared" ref="CD4:CD22" si="19">AB4-AA4</f>
        <v>55728.484270000015</v>
      </c>
      <c r="CE4" s="10"/>
      <c r="CF4" s="9">
        <f t="shared" ref="CF4:CF22" si="20">AD4</f>
        <v>52800.834479999998</v>
      </c>
      <c r="CG4" s="9">
        <f t="shared" ref="CG4:CG22" si="21">AE4-AD4</f>
        <v>53861.292569999998</v>
      </c>
      <c r="CH4" s="9">
        <f t="shared" ref="CH4:CH22" si="22">AF4-AE4</f>
        <v>60430.872950000004</v>
      </c>
      <c r="CI4" s="9">
        <f t="shared" ref="CI4:CI22" si="23">AG4-AF4</f>
        <v>60437.154269999999</v>
      </c>
      <c r="CJ4" s="10"/>
      <c r="CK4" s="9">
        <f t="shared" ref="CK4:CK22" si="24">AI4</f>
        <v>68912.431119999994</v>
      </c>
      <c r="CL4" s="9">
        <f t="shared" ref="CL4:CL22" si="25">AJ4-AI4</f>
        <v>77875.905640000041</v>
      </c>
      <c r="CM4" s="9">
        <f t="shared" ref="CM4:CM22" si="26">AK4-AJ4</f>
        <v>84234.080659999978</v>
      </c>
      <c r="CN4" s="9">
        <f t="shared" ref="CN4:CN22" si="27">AL4-AK4</f>
        <v>93013.222580000001</v>
      </c>
      <c r="CO4" s="10"/>
      <c r="CP4" s="9">
        <f t="shared" ref="CP4:CP22" si="28">AN4</f>
        <v>99860.28</v>
      </c>
      <c r="CQ4" s="9">
        <f t="shared" ref="CQ4:CQ22" si="29">AO4-AN4</f>
        <v>114275.91783000002</v>
      </c>
      <c r="CR4" s="9">
        <f t="shared" ref="CR4:CR22" si="30">AP4-AO4</f>
        <v>116474.89473</v>
      </c>
      <c r="CS4" s="9">
        <f t="shared" ref="CS4:CS22" si="31">AQ4-AP4</f>
        <v>107521.62993</v>
      </c>
      <c r="CT4" s="10"/>
      <c r="CU4" s="9">
        <f t="shared" ref="CU4:CU22" si="32">AS4</f>
        <v>107407.96712000002</v>
      </c>
      <c r="CV4" s="9">
        <f t="shared" ref="CV4:CV22" si="33">AT4-AS4</f>
        <v>113055.11384999999</v>
      </c>
      <c r="CW4" s="9">
        <f t="shared" ref="CW4:CW22" si="34">AU4-AT4</f>
        <v>112323.92500999995</v>
      </c>
      <c r="CX4" s="9" t="e">
        <f>#REF!-AU4</f>
        <v>#REF!</v>
      </c>
      <c r="CY4" s="10"/>
      <c r="CZ4" s="9">
        <f t="shared" ref="CZ4:CZ22" si="35">AX4</f>
        <v>97323.426330000017</v>
      </c>
      <c r="DA4" s="9">
        <f t="shared" ref="DA4:DA22" si="36">AY4-AX4</f>
        <v>105423.39715999999</v>
      </c>
      <c r="DB4" s="9">
        <f t="shared" ref="DB4:DB22" si="37">AZ4-AY4</f>
        <v>102275.80126000001</v>
      </c>
      <c r="DC4" s="9" t="e">
        <f>#REF!-AZ4</f>
        <v>#REF!</v>
      </c>
    </row>
    <row r="5" spans="1:107" ht="24.6" customHeight="1" x14ac:dyDescent="0.25">
      <c r="C5" s="8" t="s">
        <v>63</v>
      </c>
      <c r="E5" s="9">
        <v>29825.119129999999</v>
      </c>
      <c r="F5" s="9">
        <v>67261</v>
      </c>
      <c r="G5" s="9">
        <v>100486</v>
      </c>
      <c r="H5" s="9">
        <v>131589</v>
      </c>
      <c r="I5" s="10"/>
      <c r="J5" s="9">
        <v>35375.342320000003</v>
      </c>
      <c r="K5" s="9">
        <v>79215.316768874996</v>
      </c>
      <c r="L5" s="9">
        <v>117751.316768875</v>
      </c>
      <c r="M5" s="9">
        <v>153727.482722891</v>
      </c>
      <c r="N5" s="10"/>
      <c r="O5" s="9">
        <v>56679.123420000004</v>
      </c>
      <c r="P5" s="9">
        <v>100299.651200462</v>
      </c>
      <c r="Q5" s="9">
        <v>149247.23335525001</v>
      </c>
      <c r="R5" s="9">
        <v>187481</v>
      </c>
      <c r="S5" s="10"/>
      <c r="T5" s="9">
        <v>49960.075640591996</v>
      </c>
      <c r="U5" s="9">
        <v>102314.47600188501</v>
      </c>
      <c r="V5" s="9">
        <v>153163.534311205</v>
      </c>
      <c r="W5" s="9">
        <v>196433.438898247</v>
      </c>
      <c r="X5" s="10"/>
      <c r="Y5" s="9">
        <v>51830.822740000003</v>
      </c>
      <c r="Z5" s="9">
        <v>100981.12183</v>
      </c>
      <c r="AA5" s="9">
        <v>141108</v>
      </c>
      <c r="AB5" s="9">
        <v>174459.15242</v>
      </c>
      <c r="AC5" s="10"/>
      <c r="AD5" s="9">
        <v>43119.245269999999</v>
      </c>
      <c r="AE5" s="9">
        <v>77077.776700000002</v>
      </c>
      <c r="AF5" s="9">
        <v>114314</v>
      </c>
      <c r="AG5" s="9">
        <v>152433.67045000001</v>
      </c>
      <c r="AH5" s="10"/>
      <c r="AI5" s="9">
        <v>60193.955139999998</v>
      </c>
      <c r="AJ5" s="9">
        <v>130388.3536</v>
      </c>
      <c r="AK5" s="9">
        <v>195774.13876</v>
      </c>
      <c r="AL5" s="9">
        <v>251800.11</v>
      </c>
      <c r="AM5" s="10"/>
      <c r="AN5" s="9">
        <v>71438.121580000006</v>
      </c>
      <c r="AO5" s="9">
        <v>135407.25437000001</v>
      </c>
      <c r="AP5" s="9">
        <v>181612.86240000001</v>
      </c>
      <c r="AQ5" s="9">
        <v>213902.08076000001</v>
      </c>
      <c r="AR5" s="10"/>
      <c r="AS5" s="9">
        <v>33650.782069999994</v>
      </c>
      <c r="AT5" s="9">
        <v>62374.440460000005</v>
      </c>
      <c r="AU5" s="9">
        <v>94279.465469999996</v>
      </c>
      <c r="AV5" s="9">
        <v>120625.27258000005</v>
      </c>
      <c r="AX5" s="9">
        <v>32929.043769999997</v>
      </c>
      <c r="AY5" s="9">
        <v>60990.48388</v>
      </c>
      <c r="AZ5" s="9">
        <v>91768.815199999983</v>
      </c>
      <c r="BA5" s="9">
        <v>117089.50579000001</v>
      </c>
      <c r="BB5" s="3"/>
      <c r="BC5" s="3"/>
      <c r="BE5" s="8" t="s">
        <v>63</v>
      </c>
      <c r="BG5" s="9">
        <f t="shared" si="0"/>
        <v>29825.119129999999</v>
      </c>
      <c r="BH5" s="9">
        <f t="shared" si="1"/>
        <v>37435.880870000001</v>
      </c>
      <c r="BI5" s="9">
        <f t="shared" si="2"/>
        <v>33225</v>
      </c>
      <c r="BJ5" s="9">
        <f t="shared" si="3"/>
        <v>31103</v>
      </c>
      <c r="BK5" s="10"/>
      <c r="BL5" s="9">
        <f t="shared" si="4"/>
        <v>35375.342320000003</v>
      </c>
      <c r="BM5" s="9">
        <f t="shared" si="5"/>
        <v>43839.974448874993</v>
      </c>
      <c r="BN5" s="9">
        <f t="shared" si="6"/>
        <v>38536</v>
      </c>
      <c r="BO5" s="9">
        <f t="shared" si="7"/>
        <v>35976.165954016004</v>
      </c>
      <c r="BP5" s="10"/>
      <c r="BQ5" s="9">
        <f t="shared" si="8"/>
        <v>56679.123420000004</v>
      </c>
      <c r="BR5" s="9">
        <f t="shared" si="9"/>
        <v>43620.527780461998</v>
      </c>
      <c r="BS5" s="9">
        <f t="shared" si="10"/>
        <v>48947.582154788004</v>
      </c>
      <c r="BT5" s="9">
        <f t="shared" si="11"/>
        <v>38233.766644749994</v>
      </c>
      <c r="BU5" s="10"/>
      <c r="BV5" s="9">
        <f t="shared" si="12"/>
        <v>49960.075640591996</v>
      </c>
      <c r="BW5" s="9">
        <f t="shared" si="13"/>
        <v>52354.40036129301</v>
      </c>
      <c r="BX5" s="9">
        <f t="shared" si="14"/>
        <v>50849.058309319997</v>
      </c>
      <c r="BY5" s="9">
        <f t="shared" si="15"/>
        <v>43269.904587041994</v>
      </c>
      <c r="BZ5" s="10"/>
      <c r="CA5" s="9">
        <f t="shared" si="16"/>
        <v>51830.822740000003</v>
      </c>
      <c r="CB5" s="9">
        <f t="shared" si="17"/>
        <v>49150.29909</v>
      </c>
      <c r="CC5" s="9">
        <f t="shared" si="18"/>
        <v>40126.878169999996</v>
      </c>
      <c r="CD5" s="9">
        <f t="shared" si="19"/>
        <v>33351.152419999999</v>
      </c>
      <c r="CE5" s="10"/>
      <c r="CF5" s="9">
        <f t="shared" si="20"/>
        <v>43119.245269999999</v>
      </c>
      <c r="CG5" s="9">
        <f t="shared" si="21"/>
        <v>33958.531430000003</v>
      </c>
      <c r="CH5" s="9">
        <f t="shared" si="22"/>
        <v>37236.223299999998</v>
      </c>
      <c r="CI5" s="9">
        <f t="shared" si="23"/>
        <v>38119.670450000005</v>
      </c>
      <c r="CJ5" s="10"/>
      <c r="CK5" s="9">
        <f t="shared" si="24"/>
        <v>60193.955139999998</v>
      </c>
      <c r="CL5" s="9">
        <f t="shared" si="25"/>
        <v>70194.398459999997</v>
      </c>
      <c r="CM5" s="9">
        <f t="shared" si="26"/>
        <v>65385.785159999999</v>
      </c>
      <c r="CN5" s="9">
        <f t="shared" si="27"/>
        <v>56025.971239999984</v>
      </c>
      <c r="CO5" s="10"/>
      <c r="CP5" s="9">
        <f t="shared" si="28"/>
        <v>71438.121580000006</v>
      </c>
      <c r="CQ5" s="9">
        <f t="shared" si="29"/>
        <v>63969.132790000003</v>
      </c>
      <c r="CR5" s="9">
        <f t="shared" si="30"/>
        <v>46205.608030000003</v>
      </c>
      <c r="CS5" s="9">
        <f t="shared" si="31"/>
        <v>32289.218359999999</v>
      </c>
      <c r="CT5" s="10"/>
      <c r="CU5" s="9">
        <f t="shared" si="32"/>
        <v>33650.782069999994</v>
      </c>
      <c r="CV5" s="9">
        <f t="shared" si="33"/>
        <v>28723.658390000011</v>
      </c>
      <c r="CW5" s="9">
        <f t="shared" si="34"/>
        <v>31905.02500999999</v>
      </c>
      <c r="CX5" s="9" t="e">
        <f>#REF!-AU5</f>
        <v>#REF!</v>
      </c>
      <c r="CY5" s="10"/>
      <c r="CZ5" s="9">
        <f t="shared" si="35"/>
        <v>32929.043769999997</v>
      </c>
      <c r="DA5" s="9">
        <f t="shared" si="36"/>
        <v>28061.440110000003</v>
      </c>
      <c r="DB5" s="9">
        <f t="shared" si="37"/>
        <v>30778.331319999983</v>
      </c>
      <c r="DC5" s="9" t="e">
        <f>#REF!-AZ5</f>
        <v>#REF!</v>
      </c>
    </row>
    <row r="6" spans="1:107" ht="16.149999999999999" customHeight="1" x14ac:dyDescent="0.25">
      <c r="C6" s="11" t="s">
        <v>64</v>
      </c>
      <c r="E6" s="12">
        <v>59872.632834600001</v>
      </c>
      <c r="F6" s="12">
        <v>122486</v>
      </c>
      <c r="G6" s="12">
        <v>186515</v>
      </c>
      <c r="H6" s="12">
        <v>249240</v>
      </c>
      <c r="I6" s="10"/>
      <c r="J6" s="12">
        <v>68176.813370000003</v>
      </c>
      <c r="K6" s="12">
        <v>145718.07204887501</v>
      </c>
      <c r="L6" s="12">
        <v>220291.07204887501</v>
      </c>
      <c r="M6" s="12">
        <v>290524.485462891</v>
      </c>
      <c r="N6" s="10"/>
      <c r="O6" s="12">
        <v>91240.017890000003</v>
      </c>
      <c r="P6" s="12">
        <v>171777.44431046199</v>
      </c>
      <c r="Q6" s="12">
        <v>262162.89631953201</v>
      </c>
      <c r="R6" s="12">
        <v>343142</v>
      </c>
      <c r="S6" s="10"/>
      <c r="T6" s="12">
        <v>92609.372589999999</v>
      </c>
      <c r="U6" s="12">
        <v>188314.12665188499</v>
      </c>
      <c r="V6" s="12">
        <v>285913.39197</v>
      </c>
      <c r="W6" s="12">
        <v>375577.25955999998</v>
      </c>
      <c r="X6" s="10"/>
      <c r="Y6" s="12">
        <v>100191.48623000001</v>
      </c>
      <c r="Z6" s="12">
        <v>202583.62275000001</v>
      </c>
      <c r="AA6" s="12">
        <v>303294</v>
      </c>
      <c r="AB6" s="12">
        <v>392373.63669000001</v>
      </c>
      <c r="AC6" s="10"/>
      <c r="AD6" s="12">
        <v>95920.079750000004</v>
      </c>
      <c r="AE6" s="12">
        <v>183739.90375</v>
      </c>
      <c r="AF6" s="12">
        <v>281406</v>
      </c>
      <c r="AG6" s="12">
        <v>379963.82471999998</v>
      </c>
      <c r="AH6" s="10"/>
      <c r="AI6" s="12">
        <v>129106.38626</v>
      </c>
      <c r="AJ6" s="12">
        <v>277176.69036000001</v>
      </c>
      <c r="AK6" s="12">
        <v>426796.55618000001</v>
      </c>
      <c r="AL6" s="12">
        <v>575835.75</v>
      </c>
      <c r="AM6" s="10"/>
      <c r="AN6" s="12">
        <v>171298.40158000001</v>
      </c>
      <c r="AO6" s="12">
        <v>349543.4522</v>
      </c>
      <c r="AP6" s="12">
        <v>512223.95496</v>
      </c>
      <c r="AQ6" s="12">
        <v>652034.80325</v>
      </c>
      <c r="AR6" s="10"/>
      <c r="AS6" s="12">
        <v>141058.74919</v>
      </c>
      <c r="AT6" s="12">
        <v>282837.52143000002</v>
      </c>
      <c r="AU6" s="12">
        <v>427066.47144999995</v>
      </c>
      <c r="AV6" s="12">
        <v>562589.29992000002</v>
      </c>
      <c r="AX6" s="12">
        <v>130252.47010000001</v>
      </c>
      <c r="AY6" s="12">
        <v>263737.30736999999</v>
      </c>
      <c r="AZ6" s="12">
        <v>396791.43995000003</v>
      </c>
      <c r="BA6" s="12">
        <v>531547.61361</v>
      </c>
      <c r="BB6" s="3"/>
      <c r="BC6" s="3"/>
      <c r="BE6" s="11" t="s">
        <v>64</v>
      </c>
      <c r="BG6" s="12">
        <f t="shared" si="0"/>
        <v>59872.632834600001</v>
      </c>
      <c r="BH6" s="12">
        <f t="shared" si="1"/>
        <v>62613.367165399999</v>
      </c>
      <c r="BI6" s="12">
        <f t="shared" si="2"/>
        <v>64029</v>
      </c>
      <c r="BJ6" s="12">
        <f t="shared" si="3"/>
        <v>62725</v>
      </c>
      <c r="BK6" s="10"/>
      <c r="BL6" s="12">
        <f t="shared" si="4"/>
        <v>68176.813370000003</v>
      </c>
      <c r="BM6" s="12">
        <f t="shared" si="5"/>
        <v>77541.258678875005</v>
      </c>
      <c r="BN6" s="12">
        <f t="shared" si="6"/>
        <v>74573</v>
      </c>
      <c r="BO6" s="12">
        <f t="shared" si="7"/>
        <v>70233.413414015988</v>
      </c>
      <c r="BP6" s="10"/>
      <c r="BQ6" s="12">
        <f t="shared" si="8"/>
        <v>91240.017890000003</v>
      </c>
      <c r="BR6" s="12">
        <f t="shared" si="9"/>
        <v>80537.426420461983</v>
      </c>
      <c r="BS6" s="12">
        <f t="shared" si="10"/>
        <v>90385.452009070024</v>
      </c>
      <c r="BT6" s="12">
        <f t="shared" si="11"/>
        <v>80979.10368046799</v>
      </c>
      <c r="BU6" s="10"/>
      <c r="BV6" s="12">
        <f t="shared" si="12"/>
        <v>92609.372589999999</v>
      </c>
      <c r="BW6" s="12">
        <f t="shared" si="13"/>
        <v>95704.754061884989</v>
      </c>
      <c r="BX6" s="12">
        <f t="shared" si="14"/>
        <v>97599.265318115009</v>
      </c>
      <c r="BY6" s="12">
        <f t="shared" si="15"/>
        <v>89663.86758999998</v>
      </c>
      <c r="BZ6" s="10"/>
      <c r="CA6" s="12">
        <f t="shared" si="16"/>
        <v>100191.48623000001</v>
      </c>
      <c r="CB6" s="12">
        <f t="shared" si="17"/>
        <v>102392.13652</v>
      </c>
      <c r="CC6" s="12">
        <f t="shared" si="18"/>
        <v>100710.37724999999</v>
      </c>
      <c r="CD6" s="12">
        <f t="shared" si="19"/>
        <v>89079.636690000014</v>
      </c>
      <c r="CE6" s="10"/>
      <c r="CF6" s="12">
        <f t="shared" si="20"/>
        <v>95920.079750000004</v>
      </c>
      <c r="CG6" s="12">
        <f t="shared" si="21"/>
        <v>87819.823999999993</v>
      </c>
      <c r="CH6" s="12">
        <f t="shared" si="22"/>
        <v>97666.096250000002</v>
      </c>
      <c r="CI6" s="12">
        <f t="shared" si="23"/>
        <v>98557.824719999975</v>
      </c>
      <c r="CJ6" s="10"/>
      <c r="CK6" s="12">
        <f t="shared" si="24"/>
        <v>129106.38626</v>
      </c>
      <c r="CL6" s="12">
        <f t="shared" si="25"/>
        <v>148070.30410000001</v>
      </c>
      <c r="CM6" s="12">
        <f t="shared" si="26"/>
        <v>149619.86582000001</v>
      </c>
      <c r="CN6" s="12">
        <f t="shared" si="27"/>
        <v>149039.19381999999</v>
      </c>
      <c r="CO6" s="10"/>
      <c r="CP6" s="12">
        <f t="shared" si="28"/>
        <v>171298.40158000001</v>
      </c>
      <c r="CQ6" s="12">
        <f t="shared" si="29"/>
        <v>178245.05061999999</v>
      </c>
      <c r="CR6" s="12">
        <f t="shared" si="30"/>
        <v>162680.50276</v>
      </c>
      <c r="CS6" s="12">
        <f t="shared" si="31"/>
        <v>139810.84828999999</v>
      </c>
      <c r="CT6" s="10"/>
      <c r="CU6" s="12">
        <f t="shared" si="32"/>
        <v>141058.74919</v>
      </c>
      <c r="CV6" s="12">
        <f t="shared" si="33"/>
        <v>141778.77224000002</v>
      </c>
      <c r="CW6" s="12">
        <f t="shared" si="34"/>
        <v>144228.95001999993</v>
      </c>
      <c r="CX6" s="12" t="e">
        <f>#REF!-AU6</f>
        <v>#REF!</v>
      </c>
      <c r="CY6" s="10"/>
      <c r="CZ6" s="12">
        <f t="shared" si="35"/>
        <v>130252.47010000001</v>
      </c>
      <c r="DA6" s="12">
        <f t="shared" si="36"/>
        <v>133484.83726999999</v>
      </c>
      <c r="DB6" s="12">
        <f t="shared" si="37"/>
        <v>133054.13258000003</v>
      </c>
      <c r="DC6" s="12" t="e">
        <f>#REF!-AZ6</f>
        <v>#REF!</v>
      </c>
    </row>
    <row r="7" spans="1:107" ht="24.6" customHeight="1" x14ac:dyDescent="0.25">
      <c r="C7" s="8" t="s">
        <v>65</v>
      </c>
      <c r="E7" s="9">
        <v>23784.759601744001</v>
      </c>
      <c r="F7" s="13">
        <v>42635.487110000009</v>
      </c>
      <c r="G7" s="9">
        <v>66121.487110000016</v>
      </c>
      <c r="H7" s="9">
        <v>90639</v>
      </c>
      <c r="I7" s="10"/>
      <c r="J7" s="9">
        <v>25887.475024675001</v>
      </c>
      <c r="K7" s="9">
        <v>53074.818210000099</v>
      </c>
      <c r="L7" s="9">
        <v>80588.818210000099</v>
      </c>
      <c r="M7" s="9">
        <v>108225.96735000001</v>
      </c>
      <c r="N7" s="10"/>
      <c r="O7" s="9">
        <v>26299.393745376801</v>
      </c>
      <c r="P7" s="9">
        <v>54528</v>
      </c>
      <c r="Q7" s="9">
        <v>87078.987157220006</v>
      </c>
      <c r="R7" s="9">
        <v>121182</v>
      </c>
      <c r="S7" s="10"/>
      <c r="T7" s="9">
        <v>34409.009778815998</v>
      </c>
      <c r="U7" s="9">
        <v>69908.713074489904</v>
      </c>
      <c r="V7" s="9">
        <v>108256.41765408999</v>
      </c>
      <c r="W7" s="9">
        <v>143919.14188292701</v>
      </c>
      <c r="X7" s="10"/>
      <c r="Y7" s="9">
        <v>39071.3430316948</v>
      </c>
      <c r="Z7" s="9">
        <v>80905.039976048007</v>
      </c>
      <c r="AA7" s="9">
        <v>127958</v>
      </c>
      <c r="AB7" s="9">
        <v>171961.05</v>
      </c>
      <c r="AC7" s="10"/>
      <c r="AD7" s="9">
        <v>40731.633569343903</v>
      </c>
      <c r="AE7" s="9">
        <v>81918.520929344362</v>
      </c>
      <c r="AF7" s="9">
        <v>129025</v>
      </c>
      <c r="AG7" s="9">
        <v>178699.06200000001</v>
      </c>
      <c r="AH7" s="10"/>
      <c r="AI7" s="9">
        <v>57261.17078</v>
      </c>
      <c r="AJ7" s="9">
        <v>124513.88519</v>
      </c>
      <c r="AK7" s="9">
        <v>200208.39085</v>
      </c>
      <c r="AL7" s="9">
        <v>283188.68</v>
      </c>
      <c r="AM7" s="10"/>
      <c r="AN7" s="9">
        <v>90878.73</v>
      </c>
      <c r="AO7" s="9">
        <v>190810.24859</v>
      </c>
      <c r="AP7" s="9">
        <v>301714.56413999997</v>
      </c>
      <c r="AQ7" s="9">
        <v>397283.24936000002</v>
      </c>
      <c r="AR7" s="10"/>
      <c r="AS7" s="9">
        <v>85816.212360000005</v>
      </c>
      <c r="AT7" s="9">
        <v>176800.69103000005</v>
      </c>
      <c r="AU7" s="9">
        <v>268225.74335</v>
      </c>
      <c r="AV7" s="9">
        <v>356967.46568000002</v>
      </c>
      <c r="AX7" s="9">
        <v>78965.797120000003</v>
      </c>
      <c r="AY7" s="9">
        <v>169294.59409999996</v>
      </c>
      <c r="AZ7" s="9">
        <v>259046.43199000001</v>
      </c>
      <c r="BA7" s="9">
        <v>354945.28405000002</v>
      </c>
      <c r="BB7" s="3"/>
      <c r="BC7" s="3"/>
      <c r="BE7" s="8" t="s">
        <v>65</v>
      </c>
      <c r="BG7" s="9">
        <f t="shared" si="0"/>
        <v>23784.759601744001</v>
      </c>
      <c r="BH7" s="13">
        <f t="shared" si="1"/>
        <v>18850.727508256008</v>
      </c>
      <c r="BI7" s="9">
        <f t="shared" si="2"/>
        <v>23486.000000000007</v>
      </c>
      <c r="BJ7" s="9">
        <f t="shared" si="3"/>
        <v>24517.512889999984</v>
      </c>
      <c r="BK7" s="10"/>
      <c r="BL7" s="9">
        <f t="shared" si="4"/>
        <v>25887.475024675001</v>
      </c>
      <c r="BM7" s="9">
        <f t="shared" si="5"/>
        <v>27187.343185325099</v>
      </c>
      <c r="BN7" s="9">
        <f t="shared" si="6"/>
        <v>27514</v>
      </c>
      <c r="BO7" s="9">
        <f t="shared" si="7"/>
        <v>27637.149139999907</v>
      </c>
      <c r="BP7" s="10"/>
      <c r="BQ7" s="9">
        <f t="shared" si="8"/>
        <v>26299.393745376801</v>
      </c>
      <c r="BR7" s="9">
        <f t="shared" si="9"/>
        <v>28228.606254623199</v>
      </c>
      <c r="BS7" s="9">
        <f t="shared" si="10"/>
        <v>32550.987157220006</v>
      </c>
      <c r="BT7" s="9">
        <f t="shared" si="11"/>
        <v>34103.012842779994</v>
      </c>
      <c r="BU7" s="10"/>
      <c r="BV7" s="9">
        <f t="shared" si="12"/>
        <v>34409.009778815998</v>
      </c>
      <c r="BW7" s="9">
        <f t="shared" si="13"/>
        <v>35499.703295673906</v>
      </c>
      <c r="BX7" s="9">
        <f t="shared" si="14"/>
        <v>38347.704579600089</v>
      </c>
      <c r="BY7" s="9">
        <f t="shared" si="15"/>
        <v>35662.724228837018</v>
      </c>
      <c r="BZ7" s="10"/>
      <c r="CA7" s="9">
        <f t="shared" si="16"/>
        <v>39071.3430316948</v>
      </c>
      <c r="CB7" s="9">
        <f t="shared" si="17"/>
        <v>41833.696944353207</v>
      </c>
      <c r="CC7" s="9">
        <f t="shared" si="18"/>
        <v>47052.960023951993</v>
      </c>
      <c r="CD7" s="9">
        <f t="shared" si="19"/>
        <v>44003.049999999988</v>
      </c>
      <c r="CE7" s="10"/>
      <c r="CF7" s="9">
        <f t="shared" si="20"/>
        <v>40731.633569343903</v>
      </c>
      <c r="CG7" s="9">
        <f t="shared" si="21"/>
        <v>41186.887360000459</v>
      </c>
      <c r="CH7" s="9">
        <f t="shared" si="22"/>
        <v>47106.479070655638</v>
      </c>
      <c r="CI7" s="9">
        <f t="shared" si="23"/>
        <v>49674.062000000005</v>
      </c>
      <c r="CJ7" s="10"/>
      <c r="CK7" s="9">
        <f t="shared" si="24"/>
        <v>57261.17078</v>
      </c>
      <c r="CL7" s="9">
        <f t="shared" si="25"/>
        <v>67252.71441</v>
      </c>
      <c r="CM7" s="9">
        <f t="shared" si="26"/>
        <v>75694.505659999995</v>
      </c>
      <c r="CN7" s="9">
        <f t="shared" si="27"/>
        <v>82980.289149999997</v>
      </c>
      <c r="CO7" s="10"/>
      <c r="CP7" s="9">
        <f t="shared" si="28"/>
        <v>90878.73</v>
      </c>
      <c r="CQ7" s="9">
        <f t="shared" si="29"/>
        <v>99931.518590000007</v>
      </c>
      <c r="CR7" s="9">
        <f t="shared" si="30"/>
        <v>110904.31554999997</v>
      </c>
      <c r="CS7" s="9">
        <f t="shared" si="31"/>
        <v>95568.685220000043</v>
      </c>
      <c r="CT7" s="10"/>
      <c r="CU7" s="9">
        <f t="shared" si="32"/>
        <v>85816.212360000005</v>
      </c>
      <c r="CV7" s="9">
        <f t="shared" si="33"/>
        <v>90984.47867000004</v>
      </c>
      <c r="CW7" s="9">
        <f t="shared" si="34"/>
        <v>91425.052319999959</v>
      </c>
      <c r="CX7" s="9" t="e">
        <f>#REF!-AU7</f>
        <v>#REF!</v>
      </c>
      <c r="CY7" s="10"/>
      <c r="CZ7" s="9">
        <f t="shared" si="35"/>
        <v>78965.797120000003</v>
      </c>
      <c r="DA7" s="9">
        <f t="shared" si="36"/>
        <v>90328.796979999956</v>
      </c>
      <c r="DB7" s="9">
        <f t="shared" si="37"/>
        <v>89751.837890000053</v>
      </c>
      <c r="DC7" s="9" t="e">
        <f>#REF!-AZ7</f>
        <v>#REF!</v>
      </c>
    </row>
    <row r="8" spans="1:107" ht="24.6" customHeight="1" x14ac:dyDescent="0.25">
      <c r="C8" s="8" t="s">
        <v>66</v>
      </c>
      <c r="E8" s="9">
        <v>26554.810689999998</v>
      </c>
      <c r="F8" s="9">
        <v>60365.289870000001</v>
      </c>
      <c r="G8" s="9">
        <v>90309.289870000008</v>
      </c>
      <c r="H8" s="9">
        <v>117351</v>
      </c>
      <c r="I8" s="10"/>
      <c r="J8" s="9">
        <v>31624.98316</v>
      </c>
      <c r="K8" s="9">
        <v>70409.865021820005</v>
      </c>
      <c r="L8" s="9">
        <v>104527.86502182001</v>
      </c>
      <c r="M8" s="9">
        <v>135579.09898912799</v>
      </c>
      <c r="N8" s="10"/>
      <c r="O8" s="9">
        <v>51302.440317018001</v>
      </c>
      <c r="P8" s="9">
        <v>90528.059213939996</v>
      </c>
      <c r="Q8" s="9">
        <v>134994.64228253</v>
      </c>
      <c r="R8" s="9">
        <v>169627</v>
      </c>
      <c r="S8" s="10"/>
      <c r="T8" s="9">
        <v>45363.473800487998</v>
      </c>
      <c r="U8" s="9">
        <v>93764.513171115002</v>
      </c>
      <c r="V8" s="9">
        <v>140686.47171717</v>
      </c>
      <c r="W8" s="9">
        <v>180662.90002115699</v>
      </c>
      <c r="X8" s="10"/>
      <c r="Y8" s="9">
        <v>46856.855459999999</v>
      </c>
      <c r="Z8" s="9">
        <v>91360.937390000006</v>
      </c>
      <c r="AA8" s="9">
        <v>127198</v>
      </c>
      <c r="AB8" s="9">
        <v>156814.32488999996</v>
      </c>
      <c r="AC8" s="10"/>
      <c r="AD8" s="9">
        <v>37472.438690000003</v>
      </c>
      <c r="AE8" s="9">
        <v>66637.700559999997</v>
      </c>
      <c r="AF8" s="9">
        <v>98662</v>
      </c>
      <c r="AG8" s="9">
        <v>133331.43505999999</v>
      </c>
      <c r="AH8" s="10"/>
      <c r="AI8" s="9">
        <v>52678.264309999999</v>
      </c>
      <c r="AJ8" s="9">
        <v>115720.68431999999</v>
      </c>
      <c r="AK8" s="9">
        <v>174849.97002000001</v>
      </c>
      <c r="AL8" s="9">
        <v>225954.76</v>
      </c>
      <c r="AM8" s="10"/>
      <c r="AN8" s="9">
        <v>64442.83</v>
      </c>
      <c r="AO8" s="9">
        <v>121955.85945999999</v>
      </c>
      <c r="AP8" s="9">
        <v>163345.97706</v>
      </c>
      <c r="AQ8" s="9">
        <v>192204.20255000002</v>
      </c>
      <c r="AR8" s="10"/>
      <c r="AS8" s="9">
        <v>29408.61607</v>
      </c>
      <c r="AT8" s="9">
        <v>54451.775569999998</v>
      </c>
      <c r="AU8" s="9">
        <v>82508.69219999999</v>
      </c>
      <c r="AV8" s="9">
        <v>105049.96312999999</v>
      </c>
      <c r="AX8" s="9">
        <v>27885.922119999999</v>
      </c>
      <c r="AY8" s="9">
        <v>51614.646990000001</v>
      </c>
      <c r="AZ8" s="9">
        <v>78471.826969999995</v>
      </c>
      <c r="BA8" s="9">
        <v>100350.3241</v>
      </c>
      <c r="BB8" s="3"/>
      <c r="BC8" s="3"/>
      <c r="BE8" s="8" t="s">
        <v>66</v>
      </c>
      <c r="BG8" s="9">
        <f t="shared" si="0"/>
        <v>26554.810689999998</v>
      </c>
      <c r="BH8" s="9">
        <f t="shared" si="1"/>
        <v>33810.479180000002</v>
      </c>
      <c r="BI8" s="9">
        <f t="shared" si="2"/>
        <v>29944.000000000007</v>
      </c>
      <c r="BJ8" s="9">
        <f t="shared" si="3"/>
        <v>27041.710129999992</v>
      </c>
      <c r="BK8" s="10"/>
      <c r="BL8" s="9">
        <f t="shared" si="4"/>
        <v>31624.98316</v>
      </c>
      <c r="BM8" s="9">
        <f t="shared" si="5"/>
        <v>38784.881861820002</v>
      </c>
      <c r="BN8" s="9">
        <f t="shared" si="6"/>
        <v>34118</v>
      </c>
      <c r="BO8" s="9">
        <f t="shared" si="7"/>
        <v>31051.233967307984</v>
      </c>
      <c r="BP8" s="10"/>
      <c r="BQ8" s="9">
        <f t="shared" si="8"/>
        <v>51302.440317018001</v>
      </c>
      <c r="BR8" s="9">
        <f t="shared" si="9"/>
        <v>39225.618896921995</v>
      </c>
      <c r="BS8" s="9">
        <f t="shared" si="10"/>
        <v>44466.58306859</v>
      </c>
      <c r="BT8" s="9">
        <f t="shared" si="11"/>
        <v>34632.357717470004</v>
      </c>
      <c r="BU8" s="10"/>
      <c r="BV8" s="9">
        <f t="shared" si="12"/>
        <v>45363.473800487998</v>
      </c>
      <c r="BW8" s="9">
        <f t="shared" si="13"/>
        <v>48401.039370627004</v>
      </c>
      <c r="BX8" s="9">
        <f t="shared" si="14"/>
        <v>46921.958546055001</v>
      </c>
      <c r="BY8" s="9">
        <f t="shared" si="15"/>
        <v>39976.428303986992</v>
      </c>
      <c r="BZ8" s="10"/>
      <c r="CA8" s="9">
        <f t="shared" si="16"/>
        <v>46856.855459999999</v>
      </c>
      <c r="CB8" s="9">
        <f t="shared" si="17"/>
        <v>44504.081930000008</v>
      </c>
      <c r="CC8" s="9">
        <f t="shared" si="18"/>
        <v>35837.062609999994</v>
      </c>
      <c r="CD8" s="9">
        <f t="shared" si="19"/>
        <v>29616.32488999996</v>
      </c>
      <c r="CE8" s="10"/>
      <c r="CF8" s="9">
        <f t="shared" si="20"/>
        <v>37472.438690000003</v>
      </c>
      <c r="CG8" s="9">
        <f t="shared" si="21"/>
        <v>29165.261869999995</v>
      </c>
      <c r="CH8" s="9">
        <f t="shared" si="22"/>
        <v>32024.299440000003</v>
      </c>
      <c r="CI8" s="9">
        <f t="shared" si="23"/>
        <v>34669.435059999989</v>
      </c>
      <c r="CJ8" s="10"/>
      <c r="CK8" s="9">
        <f t="shared" si="24"/>
        <v>52678.264309999999</v>
      </c>
      <c r="CL8" s="9">
        <f t="shared" si="25"/>
        <v>63042.420009999987</v>
      </c>
      <c r="CM8" s="9">
        <f t="shared" si="26"/>
        <v>59129.285700000022</v>
      </c>
      <c r="CN8" s="9">
        <f t="shared" si="27"/>
        <v>51104.789980000001</v>
      </c>
      <c r="CO8" s="10"/>
      <c r="CP8" s="9">
        <f t="shared" si="28"/>
        <v>64442.83</v>
      </c>
      <c r="CQ8" s="9">
        <f t="shared" si="29"/>
        <v>57513.029459999991</v>
      </c>
      <c r="CR8" s="9">
        <f t="shared" si="30"/>
        <v>41390.117600000012</v>
      </c>
      <c r="CS8" s="9">
        <f t="shared" si="31"/>
        <v>28858.225490000012</v>
      </c>
      <c r="CT8" s="10"/>
      <c r="CU8" s="9">
        <f t="shared" si="32"/>
        <v>29408.61607</v>
      </c>
      <c r="CV8" s="9">
        <f t="shared" si="33"/>
        <v>25043.159499999998</v>
      </c>
      <c r="CW8" s="9">
        <f t="shared" si="34"/>
        <v>28056.916629999992</v>
      </c>
      <c r="CX8" s="9" t="e">
        <f>#REF!-AU8</f>
        <v>#REF!</v>
      </c>
      <c r="CY8" s="10"/>
      <c r="CZ8" s="9">
        <f t="shared" si="35"/>
        <v>27885.922119999999</v>
      </c>
      <c r="DA8" s="9">
        <f t="shared" si="36"/>
        <v>23728.724870000002</v>
      </c>
      <c r="DB8" s="9">
        <f t="shared" si="37"/>
        <v>26857.179979999994</v>
      </c>
      <c r="DC8" s="9" t="e">
        <f>#REF!-AZ8</f>
        <v>#REF!</v>
      </c>
    </row>
    <row r="9" spans="1:107" ht="24.6" customHeight="1" x14ac:dyDescent="0.25">
      <c r="A9" s="1" t="s">
        <v>67</v>
      </c>
      <c r="C9" s="14" t="s">
        <v>68</v>
      </c>
      <c r="E9" s="15">
        <v>9533.0625428559906</v>
      </c>
      <c r="F9" s="15">
        <v>19485</v>
      </c>
      <c r="G9" s="15">
        <v>30084</v>
      </c>
      <c r="H9" s="15">
        <v>41249</v>
      </c>
      <c r="I9" s="10"/>
      <c r="J9" s="15">
        <v>10664.355185324999</v>
      </c>
      <c r="K9" s="15">
        <v>22233.388817055002</v>
      </c>
      <c r="L9" s="15">
        <v>35174.388817055005</v>
      </c>
      <c r="M9" s="15">
        <v>46719.419123763</v>
      </c>
      <c r="N9" s="10"/>
      <c r="O9" s="15">
        <v>13638.1838276052</v>
      </c>
      <c r="P9" s="15">
        <v>26722</v>
      </c>
      <c r="Q9" s="15">
        <v>40089.266879781899</v>
      </c>
      <c r="R9" s="15">
        <v>52333</v>
      </c>
      <c r="S9" s="10"/>
      <c r="T9" s="15">
        <v>12836.889010696001</v>
      </c>
      <c r="U9" s="15">
        <v>24640.9004062801</v>
      </c>
      <c r="V9" s="15">
        <v>36970.50259874</v>
      </c>
      <c r="W9" s="15">
        <v>50995.217655916</v>
      </c>
      <c r="X9" s="10"/>
      <c r="Y9" s="15">
        <v>14263.287738305211</v>
      </c>
      <c r="Z9" s="15">
        <v>30317.645383952</v>
      </c>
      <c r="AA9" s="15">
        <v>48139</v>
      </c>
      <c r="AB9" s="15">
        <v>63598.261800000066</v>
      </c>
      <c r="AC9" s="10"/>
      <c r="AD9" s="15">
        <v>17716.007490656099</v>
      </c>
      <c r="AE9" s="15">
        <v>35183.682260655638</v>
      </c>
      <c r="AF9" s="15">
        <v>53720</v>
      </c>
      <c r="AG9" s="15">
        <v>67933.327659999995</v>
      </c>
      <c r="AH9" s="10"/>
      <c r="AI9" s="15">
        <v>19166.95117</v>
      </c>
      <c r="AJ9" s="15">
        <v>36942.120850000021</v>
      </c>
      <c r="AK9" s="15">
        <v>51738.19531000001</v>
      </c>
      <c r="AL9" s="15">
        <v>66692.31</v>
      </c>
      <c r="AM9" s="10"/>
      <c r="AN9" s="15">
        <v>15976.841580000008</v>
      </c>
      <c r="AO9" s="15">
        <v>36777.344150000063</v>
      </c>
      <c r="AP9" s="15">
        <v>47163.413760000025</v>
      </c>
      <c r="AQ9" s="15">
        <v>62547.351339999965</v>
      </c>
      <c r="AR9" s="10"/>
      <c r="AS9" s="15">
        <v>25833.920759999997</v>
      </c>
      <c r="AT9" s="15">
        <v>51585.054829999979</v>
      </c>
      <c r="AU9" s="15">
        <v>76332.035899999959</v>
      </c>
      <c r="AV9" s="15">
        <v>100571.87111000001</v>
      </c>
      <c r="AX9" s="15">
        <v>23400.750860000004</v>
      </c>
      <c r="AY9" s="15">
        <v>42828.066280000035</v>
      </c>
      <c r="AZ9" s="15">
        <v>59273.180990000023</v>
      </c>
      <c r="BA9" s="15">
        <v>76252.005459999986</v>
      </c>
      <c r="BB9" s="3"/>
      <c r="BC9" s="3"/>
      <c r="BE9" s="14" t="s">
        <v>69</v>
      </c>
      <c r="BG9" s="15">
        <f t="shared" si="0"/>
        <v>9533.0625428559906</v>
      </c>
      <c r="BH9" s="15">
        <f t="shared" si="1"/>
        <v>9951.9374571440094</v>
      </c>
      <c r="BI9" s="15">
        <f t="shared" si="2"/>
        <v>10599</v>
      </c>
      <c r="BJ9" s="15">
        <f t="shared" si="3"/>
        <v>11165</v>
      </c>
      <c r="BK9" s="10"/>
      <c r="BL9" s="15">
        <f t="shared" si="4"/>
        <v>10664.355185324999</v>
      </c>
      <c r="BM9" s="15">
        <f t="shared" si="5"/>
        <v>11569.033631730003</v>
      </c>
      <c r="BN9" s="15">
        <f t="shared" si="6"/>
        <v>12941.000000000004</v>
      </c>
      <c r="BO9" s="15">
        <f t="shared" si="7"/>
        <v>11545.030306707995</v>
      </c>
      <c r="BP9" s="10"/>
      <c r="BQ9" s="15">
        <f t="shared" si="8"/>
        <v>13638.1838276052</v>
      </c>
      <c r="BR9" s="15">
        <f t="shared" si="9"/>
        <v>13083.8161723948</v>
      </c>
      <c r="BS9" s="15">
        <f t="shared" si="10"/>
        <v>13367.266879781899</v>
      </c>
      <c r="BT9" s="15">
        <f t="shared" si="11"/>
        <v>12243.733120218101</v>
      </c>
      <c r="BU9" s="10"/>
      <c r="BV9" s="15">
        <f t="shared" si="12"/>
        <v>12836.889010696001</v>
      </c>
      <c r="BW9" s="15">
        <f t="shared" si="13"/>
        <v>11804.011395584099</v>
      </c>
      <c r="BX9" s="15">
        <f t="shared" si="14"/>
        <v>12329.602192459901</v>
      </c>
      <c r="BY9" s="15">
        <f t="shared" si="15"/>
        <v>14024.715057175999</v>
      </c>
      <c r="BZ9" s="10"/>
      <c r="CA9" s="15">
        <f t="shared" si="16"/>
        <v>14263.287738305211</v>
      </c>
      <c r="CB9" s="15">
        <f t="shared" si="17"/>
        <v>16054.357645646789</v>
      </c>
      <c r="CC9" s="15">
        <f t="shared" si="18"/>
        <v>17821.354616048</v>
      </c>
      <c r="CD9" s="15">
        <f t="shared" si="19"/>
        <v>15459.261800000066</v>
      </c>
      <c r="CE9" s="10"/>
      <c r="CF9" s="15">
        <f t="shared" si="20"/>
        <v>17716.007490656099</v>
      </c>
      <c r="CG9" s="15">
        <f t="shared" si="21"/>
        <v>17467.674769999539</v>
      </c>
      <c r="CH9" s="15">
        <f t="shared" si="22"/>
        <v>18536.317739344362</v>
      </c>
      <c r="CI9" s="15">
        <f t="shared" si="23"/>
        <v>14213.327659999995</v>
      </c>
      <c r="CJ9" s="10"/>
      <c r="CK9" s="15">
        <f t="shared" si="24"/>
        <v>19166.95117</v>
      </c>
      <c r="CL9" s="15">
        <f t="shared" si="25"/>
        <v>17775.169680000021</v>
      </c>
      <c r="CM9" s="15">
        <f t="shared" si="26"/>
        <v>14796.074459999989</v>
      </c>
      <c r="CN9" s="15">
        <f t="shared" si="27"/>
        <v>14954.114689999988</v>
      </c>
      <c r="CO9" s="10"/>
      <c r="CP9" s="15">
        <f t="shared" si="28"/>
        <v>15976.841580000008</v>
      </c>
      <c r="CQ9" s="15">
        <f t="shared" si="29"/>
        <v>20800.502570000055</v>
      </c>
      <c r="CR9" s="15">
        <f t="shared" si="30"/>
        <v>10386.069609999962</v>
      </c>
      <c r="CS9" s="15">
        <f t="shared" si="31"/>
        <v>15383.93757999994</v>
      </c>
      <c r="CT9" s="10"/>
      <c r="CU9" s="15">
        <f t="shared" si="32"/>
        <v>25833.920759999997</v>
      </c>
      <c r="CV9" s="15">
        <f t="shared" si="33"/>
        <v>25751.134069999982</v>
      </c>
      <c r="CW9" s="15">
        <f t="shared" si="34"/>
        <v>24746.98106999998</v>
      </c>
      <c r="CX9" s="15" t="e">
        <f>#REF!-AU9</f>
        <v>#REF!</v>
      </c>
      <c r="CY9" s="10"/>
      <c r="CZ9" s="15">
        <f t="shared" si="35"/>
        <v>23400.750860000004</v>
      </c>
      <c r="DA9" s="15">
        <f t="shared" si="36"/>
        <v>19427.315420000032</v>
      </c>
      <c r="DB9" s="15">
        <f t="shared" si="37"/>
        <v>16445.114709999987</v>
      </c>
      <c r="DC9" s="15" t="e">
        <f>#REF!-AZ9</f>
        <v>#REF!</v>
      </c>
    </row>
    <row r="10" spans="1:107" ht="24.6" customHeight="1" x14ac:dyDescent="0.25">
      <c r="C10" s="8" t="s">
        <v>70</v>
      </c>
      <c r="E10" s="9">
        <v>197.23023000000001</v>
      </c>
      <c r="F10" s="9">
        <v>386</v>
      </c>
      <c r="G10" s="9">
        <v>705</v>
      </c>
      <c r="H10" s="9">
        <v>1080</v>
      </c>
      <c r="I10" s="10"/>
      <c r="J10" s="9">
        <v>259.18189000000001</v>
      </c>
      <c r="K10" s="9">
        <v>626.18318999999997</v>
      </c>
      <c r="L10" s="9">
        <v>1082.18319</v>
      </c>
      <c r="M10" s="9">
        <v>1344.4736357500001</v>
      </c>
      <c r="N10" s="10"/>
      <c r="O10" s="9">
        <v>240.30661000000001</v>
      </c>
      <c r="P10" s="9">
        <v>517.27811999999994</v>
      </c>
      <c r="Q10" s="9">
        <v>674.57830000000001</v>
      </c>
      <c r="R10" s="9">
        <v>1923</v>
      </c>
      <c r="S10" s="10"/>
      <c r="T10" s="9">
        <v>239</v>
      </c>
      <c r="U10" s="9">
        <v>905.05942000000005</v>
      </c>
      <c r="V10" s="9">
        <v>1395.6499841</v>
      </c>
      <c r="W10" s="9">
        <v>1897.0294116089999</v>
      </c>
      <c r="X10" s="10"/>
      <c r="Y10" s="9">
        <v>764.83848</v>
      </c>
      <c r="Z10" s="9">
        <v>2983.7279899999999</v>
      </c>
      <c r="AA10" s="9">
        <v>3833</v>
      </c>
      <c r="AB10" s="9">
        <v>4992.7677199999998</v>
      </c>
      <c r="AC10" s="10"/>
      <c r="AD10" s="9">
        <v>507.66312934390902</v>
      </c>
      <c r="AE10" s="9">
        <v>859.57534934390867</v>
      </c>
      <c r="AF10" s="9">
        <v>1139</v>
      </c>
      <c r="AG10" s="9">
        <v>5832.5487793439097</v>
      </c>
      <c r="AH10" s="10"/>
      <c r="AI10" s="9">
        <v>228.66898</v>
      </c>
      <c r="AJ10" s="9">
        <v>1761.7166999999999</v>
      </c>
      <c r="AK10" s="9">
        <v>2464.4525099999996</v>
      </c>
      <c r="AL10" s="9">
        <v>4300.09</v>
      </c>
      <c r="AM10" s="10"/>
      <c r="AN10" s="9">
        <v>1298</v>
      </c>
      <c r="AO10" s="9">
        <v>2079.9716200000003</v>
      </c>
      <c r="AP10" s="9">
        <v>2900.4833199999998</v>
      </c>
      <c r="AQ10" s="9">
        <v>3433.7502500000001</v>
      </c>
      <c r="AR10" s="10"/>
      <c r="AS10" s="9">
        <v>270.62819999999994</v>
      </c>
      <c r="AT10" s="9">
        <v>1387.0656899999999</v>
      </c>
      <c r="AU10" s="9">
        <v>1804.7995000000001</v>
      </c>
      <c r="AV10" s="9">
        <v>3407.8921099999998</v>
      </c>
      <c r="AX10" s="9">
        <v>1648.6281200000001</v>
      </c>
      <c r="AY10" s="9">
        <v>2068.40445</v>
      </c>
      <c r="AZ10" s="9">
        <v>2890.8848900000003</v>
      </c>
      <c r="BA10" s="9">
        <v>5948.1007599999994</v>
      </c>
      <c r="BB10" s="3"/>
      <c r="BC10" s="3"/>
      <c r="BE10" s="8" t="s">
        <v>70</v>
      </c>
      <c r="BG10" s="9">
        <f t="shared" si="0"/>
        <v>197.23023000000001</v>
      </c>
      <c r="BH10" s="9">
        <f t="shared" si="1"/>
        <v>188.76976999999999</v>
      </c>
      <c r="BI10" s="9">
        <f t="shared" si="2"/>
        <v>319</v>
      </c>
      <c r="BJ10" s="9">
        <f t="shared" si="3"/>
        <v>375</v>
      </c>
      <c r="BK10" s="10"/>
      <c r="BL10" s="9">
        <f t="shared" si="4"/>
        <v>259.18189000000001</v>
      </c>
      <c r="BM10" s="9">
        <f t="shared" si="5"/>
        <v>367.00129999999996</v>
      </c>
      <c r="BN10" s="9">
        <f t="shared" si="6"/>
        <v>456</v>
      </c>
      <c r="BO10" s="9">
        <f t="shared" si="7"/>
        <v>262.29044575000012</v>
      </c>
      <c r="BP10" s="10"/>
      <c r="BQ10" s="9">
        <f t="shared" si="8"/>
        <v>240.30661000000001</v>
      </c>
      <c r="BR10" s="9">
        <f t="shared" si="9"/>
        <v>276.97150999999997</v>
      </c>
      <c r="BS10" s="9">
        <f t="shared" si="10"/>
        <v>157.30018000000007</v>
      </c>
      <c r="BT10" s="9">
        <f t="shared" si="11"/>
        <v>1248.4216999999999</v>
      </c>
      <c r="BU10" s="10"/>
      <c r="BV10" s="9">
        <f t="shared" si="12"/>
        <v>239</v>
      </c>
      <c r="BW10" s="9">
        <f t="shared" si="13"/>
        <v>666.05942000000005</v>
      </c>
      <c r="BX10" s="9">
        <f t="shared" si="14"/>
        <v>490.59056409999994</v>
      </c>
      <c r="BY10" s="9">
        <f t="shared" si="15"/>
        <v>501.37942750899992</v>
      </c>
      <c r="BZ10" s="10"/>
      <c r="CA10" s="9">
        <f t="shared" si="16"/>
        <v>764.83848</v>
      </c>
      <c r="CB10" s="9">
        <f t="shared" si="17"/>
        <v>2218.88951</v>
      </c>
      <c r="CC10" s="9">
        <f t="shared" si="18"/>
        <v>849.27201000000014</v>
      </c>
      <c r="CD10" s="9">
        <f t="shared" si="19"/>
        <v>1159.7677199999998</v>
      </c>
      <c r="CE10" s="10"/>
      <c r="CF10" s="9">
        <f t="shared" si="20"/>
        <v>507.66312934390902</v>
      </c>
      <c r="CG10" s="9">
        <f t="shared" si="21"/>
        <v>351.91221999999965</v>
      </c>
      <c r="CH10" s="9">
        <f t="shared" si="22"/>
        <v>279.42465065609133</v>
      </c>
      <c r="CI10" s="9">
        <f t="shared" si="23"/>
        <v>4693.5487793439097</v>
      </c>
      <c r="CJ10" s="10"/>
      <c r="CK10" s="9">
        <f t="shared" si="24"/>
        <v>228.66898</v>
      </c>
      <c r="CL10" s="9">
        <f t="shared" si="25"/>
        <v>1533.04772</v>
      </c>
      <c r="CM10" s="9">
        <f t="shared" si="26"/>
        <v>702.73580999999967</v>
      </c>
      <c r="CN10" s="9">
        <f t="shared" si="27"/>
        <v>1835.6374900000005</v>
      </c>
      <c r="CO10" s="10"/>
      <c r="CP10" s="9">
        <f t="shared" si="28"/>
        <v>1298</v>
      </c>
      <c r="CQ10" s="9">
        <f t="shared" si="29"/>
        <v>781.97162000000026</v>
      </c>
      <c r="CR10" s="9">
        <f t="shared" si="30"/>
        <v>820.51169999999956</v>
      </c>
      <c r="CS10" s="9">
        <f t="shared" si="31"/>
        <v>533.26693000000023</v>
      </c>
      <c r="CT10" s="10"/>
      <c r="CU10" s="9">
        <f t="shared" si="32"/>
        <v>270.62819999999994</v>
      </c>
      <c r="CV10" s="9">
        <f t="shared" si="33"/>
        <v>1116.43749</v>
      </c>
      <c r="CW10" s="9">
        <f t="shared" si="34"/>
        <v>417.73381000000018</v>
      </c>
      <c r="CX10" s="9" t="e">
        <f>#REF!-AU10</f>
        <v>#REF!</v>
      </c>
      <c r="CY10" s="10"/>
      <c r="CZ10" s="9">
        <f t="shared" si="35"/>
        <v>1648.6281200000001</v>
      </c>
      <c r="DA10" s="9">
        <f t="shared" si="36"/>
        <v>419.77632999999992</v>
      </c>
      <c r="DB10" s="9">
        <f t="shared" si="37"/>
        <v>822.48044000000027</v>
      </c>
      <c r="DC10" s="9" t="e">
        <f>#REF!-AZ10</f>
        <v>#REF!</v>
      </c>
    </row>
    <row r="11" spans="1:107" ht="24.6" customHeight="1" x14ac:dyDescent="0.25">
      <c r="C11" s="8" t="s">
        <v>71</v>
      </c>
      <c r="E11" s="9">
        <v>5295.3679411929998</v>
      </c>
      <c r="F11" s="9">
        <v>11356</v>
      </c>
      <c r="G11" s="9">
        <v>16572</v>
      </c>
      <c r="H11" s="9">
        <v>23765</v>
      </c>
      <c r="I11" s="10"/>
      <c r="J11" s="9">
        <v>6059.519336669</v>
      </c>
      <c r="K11" s="9">
        <v>12546.829690375</v>
      </c>
      <c r="L11" s="9">
        <v>19944.829690375002</v>
      </c>
      <c r="M11" s="9">
        <v>27089.2763454122</v>
      </c>
      <c r="N11" s="10"/>
      <c r="O11" s="9">
        <v>8413.9633164131592</v>
      </c>
      <c r="P11" s="9">
        <v>17023.591315305999</v>
      </c>
      <c r="Q11" s="9">
        <v>25717.25084818</v>
      </c>
      <c r="R11" s="9">
        <v>33979</v>
      </c>
      <c r="S11" s="10"/>
      <c r="T11" s="9">
        <v>9716.8054791440009</v>
      </c>
      <c r="U11" s="9">
        <v>19987.89007266</v>
      </c>
      <c r="V11" s="9">
        <v>29820.900851015002</v>
      </c>
      <c r="W11" s="9">
        <v>40416.392339341</v>
      </c>
      <c r="X11" s="10"/>
      <c r="Y11" s="9">
        <v>11282.6258670195</v>
      </c>
      <c r="Z11" s="9">
        <v>24477.283523952101</v>
      </c>
      <c r="AA11" s="9">
        <v>37438</v>
      </c>
      <c r="AB11" s="9">
        <v>49093.033584397403</v>
      </c>
      <c r="AC11" s="10"/>
      <c r="AD11" s="9">
        <v>12160.888386476199</v>
      </c>
      <c r="AE11" s="9">
        <v>23977.066036411634</v>
      </c>
      <c r="AF11" s="9">
        <v>36678</v>
      </c>
      <c r="AG11" s="9">
        <v>50467.490930081898</v>
      </c>
      <c r="AH11" s="10"/>
      <c r="AI11" s="9">
        <v>13658.967560000001</v>
      </c>
      <c r="AJ11" s="9">
        <v>28106.937149999998</v>
      </c>
      <c r="AK11" s="9">
        <v>42973.430179999996</v>
      </c>
      <c r="AL11" s="9">
        <v>58982.61</v>
      </c>
      <c r="AM11" s="10"/>
      <c r="AN11" s="9">
        <v>16361.87</v>
      </c>
      <c r="AO11" s="9">
        <v>32740.522409999998</v>
      </c>
      <c r="AP11" s="9">
        <v>49382.089229999998</v>
      </c>
      <c r="AQ11" s="9">
        <v>65536.238440000001</v>
      </c>
      <c r="AR11" s="10"/>
      <c r="AS11" s="9">
        <v>16113.341460000001</v>
      </c>
      <c r="AT11" s="9">
        <v>32848.280790000004</v>
      </c>
      <c r="AU11" s="9">
        <v>49223.25138999999</v>
      </c>
      <c r="AV11" s="9">
        <v>66223.414430000004</v>
      </c>
      <c r="AX11" s="9">
        <v>17796.163710000001</v>
      </c>
      <c r="AY11" s="9">
        <v>36094.063049999997</v>
      </c>
      <c r="AZ11" s="9">
        <v>53404.294450000001</v>
      </c>
      <c r="BA11" s="9">
        <v>71784.09672999999</v>
      </c>
      <c r="BB11" s="3"/>
      <c r="BC11" s="3"/>
      <c r="BE11" s="8" t="s">
        <v>71</v>
      </c>
      <c r="BG11" s="9">
        <f t="shared" si="0"/>
        <v>5295.3679411929998</v>
      </c>
      <c r="BH11" s="9">
        <f t="shared" si="1"/>
        <v>6060.6320588070002</v>
      </c>
      <c r="BI11" s="9">
        <f t="shared" si="2"/>
        <v>5216</v>
      </c>
      <c r="BJ11" s="9">
        <f t="shared" si="3"/>
        <v>7193</v>
      </c>
      <c r="BK11" s="10"/>
      <c r="BL11" s="9">
        <f t="shared" si="4"/>
        <v>6059.519336669</v>
      </c>
      <c r="BM11" s="9">
        <f t="shared" si="5"/>
        <v>6487.3103537059997</v>
      </c>
      <c r="BN11" s="9">
        <f t="shared" si="6"/>
        <v>7398.0000000000018</v>
      </c>
      <c r="BO11" s="9">
        <f t="shared" si="7"/>
        <v>7144.4466550371981</v>
      </c>
      <c r="BP11" s="10"/>
      <c r="BQ11" s="9">
        <f t="shared" si="8"/>
        <v>8413.9633164131592</v>
      </c>
      <c r="BR11" s="9">
        <f t="shared" si="9"/>
        <v>8609.62799889284</v>
      </c>
      <c r="BS11" s="9">
        <f t="shared" si="10"/>
        <v>8693.6595328740004</v>
      </c>
      <c r="BT11" s="9">
        <f t="shared" si="11"/>
        <v>8261.7491518200004</v>
      </c>
      <c r="BU11" s="10"/>
      <c r="BV11" s="9">
        <f t="shared" si="12"/>
        <v>9716.8054791440009</v>
      </c>
      <c r="BW11" s="9">
        <f t="shared" si="13"/>
        <v>10271.084593516</v>
      </c>
      <c r="BX11" s="9">
        <f t="shared" si="14"/>
        <v>9833.0107783550011</v>
      </c>
      <c r="BY11" s="9">
        <f t="shared" si="15"/>
        <v>10595.491488325999</v>
      </c>
      <c r="BZ11" s="10"/>
      <c r="CA11" s="9">
        <f t="shared" si="16"/>
        <v>11282.6258670195</v>
      </c>
      <c r="CB11" s="9">
        <f t="shared" si="17"/>
        <v>13194.657656932601</v>
      </c>
      <c r="CC11" s="9">
        <f t="shared" si="18"/>
        <v>12960.716476047899</v>
      </c>
      <c r="CD11" s="9">
        <f t="shared" si="19"/>
        <v>11655.033584397403</v>
      </c>
      <c r="CE11" s="10"/>
      <c r="CF11" s="9">
        <f t="shared" si="20"/>
        <v>12160.888386476199</v>
      </c>
      <c r="CG11" s="9">
        <f t="shared" si="21"/>
        <v>11816.177649935435</v>
      </c>
      <c r="CH11" s="9">
        <f t="shared" si="22"/>
        <v>12700.933963588366</v>
      </c>
      <c r="CI11" s="9">
        <f t="shared" si="23"/>
        <v>13789.490930081898</v>
      </c>
      <c r="CJ11" s="10"/>
      <c r="CK11" s="9">
        <f t="shared" si="24"/>
        <v>13658.967560000001</v>
      </c>
      <c r="CL11" s="9">
        <f t="shared" si="25"/>
        <v>14447.969589999997</v>
      </c>
      <c r="CM11" s="9">
        <f t="shared" si="26"/>
        <v>14866.493029999998</v>
      </c>
      <c r="CN11" s="9">
        <f t="shared" si="27"/>
        <v>16009.179820000005</v>
      </c>
      <c r="CO11" s="10"/>
      <c r="CP11" s="9">
        <f t="shared" si="28"/>
        <v>16361.87</v>
      </c>
      <c r="CQ11" s="9">
        <f t="shared" si="29"/>
        <v>16378.652409999997</v>
      </c>
      <c r="CR11" s="9">
        <f t="shared" si="30"/>
        <v>16641.56682</v>
      </c>
      <c r="CS11" s="9">
        <f t="shared" si="31"/>
        <v>16154.149210000003</v>
      </c>
      <c r="CT11" s="10"/>
      <c r="CU11" s="9">
        <f t="shared" si="32"/>
        <v>16113.341460000001</v>
      </c>
      <c r="CV11" s="9">
        <f t="shared" si="33"/>
        <v>16734.939330000001</v>
      </c>
      <c r="CW11" s="9">
        <f t="shared" si="34"/>
        <v>16374.970599999986</v>
      </c>
      <c r="CX11" s="9" t="e">
        <f>#REF!-AU11</f>
        <v>#REF!</v>
      </c>
      <c r="CY11" s="10"/>
      <c r="CZ11" s="9">
        <f t="shared" si="35"/>
        <v>17796.163710000001</v>
      </c>
      <c r="DA11" s="9">
        <f t="shared" si="36"/>
        <v>18297.899339999996</v>
      </c>
      <c r="DB11" s="9">
        <f t="shared" si="37"/>
        <v>17310.231400000004</v>
      </c>
      <c r="DC11" s="9" t="e">
        <f>#REF!-AZ11</f>
        <v>#REF!</v>
      </c>
    </row>
    <row r="12" spans="1:107" ht="24.6" customHeight="1" x14ac:dyDescent="0.25">
      <c r="C12" s="8" t="s">
        <v>72</v>
      </c>
      <c r="E12" s="9">
        <v>268.47771</v>
      </c>
      <c r="F12" s="9">
        <v>618</v>
      </c>
      <c r="G12" s="9">
        <v>1171</v>
      </c>
      <c r="H12" s="9">
        <v>2110</v>
      </c>
      <c r="I12" s="10"/>
      <c r="J12" s="9">
        <v>380.67621000000003</v>
      </c>
      <c r="K12" s="9">
        <v>765.96682999999996</v>
      </c>
      <c r="L12" s="9">
        <v>1277.9668299999998</v>
      </c>
      <c r="M12" s="9">
        <v>1776.76812</v>
      </c>
      <c r="N12" s="10"/>
      <c r="O12" s="9">
        <v>22.486260000000001</v>
      </c>
      <c r="P12" s="9">
        <v>120.18639</v>
      </c>
      <c r="Q12" s="9">
        <v>137.80104</v>
      </c>
      <c r="R12" s="9">
        <v>145</v>
      </c>
      <c r="S12" s="10"/>
      <c r="T12" s="9">
        <v>37</v>
      </c>
      <c r="U12" s="9">
        <v>130.69319999999999</v>
      </c>
      <c r="V12" s="9">
        <v>220.31217000000001</v>
      </c>
      <c r="W12" s="9">
        <v>245.41512</v>
      </c>
      <c r="X12" s="10"/>
      <c r="Y12" s="9">
        <v>110.13476</v>
      </c>
      <c r="Z12" s="9">
        <v>209.84078</v>
      </c>
      <c r="AA12" s="9">
        <v>391</v>
      </c>
      <c r="AB12" s="9">
        <v>858.46090000000004</v>
      </c>
      <c r="AC12" s="10"/>
      <c r="AD12" s="9">
        <v>59.414549999999998</v>
      </c>
      <c r="AE12" s="9">
        <v>434.17970000000003</v>
      </c>
      <c r="AF12" s="9">
        <v>484</v>
      </c>
      <c r="AG12" s="9">
        <v>723.77405999999996</v>
      </c>
      <c r="AH12" s="10"/>
      <c r="AI12" s="9">
        <v>49.860500000000002</v>
      </c>
      <c r="AJ12" s="9">
        <v>106.53561000000001</v>
      </c>
      <c r="AK12" s="9">
        <v>160.95568</v>
      </c>
      <c r="AL12" s="9">
        <v>537.99</v>
      </c>
      <c r="AM12" s="10"/>
      <c r="AN12" s="9">
        <v>352.47219000000001</v>
      </c>
      <c r="AO12" s="9">
        <v>401.78550999999999</v>
      </c>
      <c r="AP12" s="9">
        <v>511.19271000000003</v>
      </c>
      <c r="AQ12" s="9">
        <v>688.44484999999997</v>
      </c>
      <c r="AR12" s="10"/>
      <c r="AS12" s="9">
        <v>36.520800000000001</v>
      </c>
      <c r="AT12" s="9">
        <v>2535.8339500000002</v>
      </c>
      <c r="AU12" s="9">
        <v>2635.5808199999997</v>
      </c>
      <c r="AV12" s="9">
        <v>2635.8481499999998</v>
      </c>
      <c r="AX12" s="9">
        <v>59.141739999999999</v>
      </c>
      <c r="AY12" s="9">
        <v>130.76239999999999</v>
      </c>
      <c r="AZ12" s="9">
        <v>183.65967999999998</v>
      </c>
      <c r="BA12" s="9">
        <v>898.28354000000002</v>
      </c>
      <c r="BB12" s="3"/>
      <c r="BC12" s="3"/>
      <c r="BE12" s="8" t="s">
        <v>72</v>
      </c>
      <c r="BG12" s="9">
        <f t="shared" si="0"/>
        <v>268.47771</v>
      </c>
      <c r="BH12" s="9">
        <f t="shared" si="1"/>
        <v>349.52229</v>
      </c>
      <c r="BI12" s="9">
        <f t="shared" si="2"/>
        <v>553</v>
      </c>
      <c r="BJ12" s="9">
        <f t="shared" si="3"/>
        <v>939</v>
      </c>
      <c r="BK12" s="10"/>
      <c r="BL12" s="9">
        <f t="shared" si="4"/>
        <v>380.67621000000003</v>
      </c>
      <c r="BM12" s="9">
        <f t="shared" si="5"/>
        <v>385.29061999999993</v>
      </c>
      <c r="BN12" s="9">
        <f t="shared" si="6"/>
        <v>511.99999999999989</v>
      </c>
      <c r="BO12" s="9">
        <f t="shared" si="7"/>
        <v>498.80129000000011</v>
      </c>
      <c r="BP12" s="10"/>
      <c r="BQ12" s="9">
        <f t="shared" si="8"/>
        <v>22.486260000000001</v>
      </c>
      <c r="BR12" s="9">
        <f t="shared" si="9"/>
        <v>97.700130000000001</v>
      </c>
      <c r="BS12" s="9">
        <f t="shared" si="10"/>
        <v>17.614649999999997</v>
      </c>
      <c r="BT12" s="9">
        <f t="shared" si="11"/>
        <v>7.1989599999999996</v>
      </c>
      <c r="BU12" s="10"/>
      <c r="BV12" s="9">
        <f t="shared" si="12"/>
        <v>37</v>
      </c>
      <c r="BW12" s="9">
        <f t="shared" si="13"/>
        <v>93.69319999999999</v>
      </c>
      <c r="BX12" s="9">
        <f t="shared" si="14"/>
        <v>89.618970000000019</v>
      </c>
      <c r="BY12" s="9">
        <f t="shared" si="15"/>
        <v>25.102949999999993</v>
      </c>
      <c r="BZ12" s="10"/>
      <c r="CA12" s="9">
        <f t="shared" si="16"/>
        <v>110.13476</v>
      </c>
      <c r="CB12" s="9">
        <f t="shared" si="17"/>
        <v>99.706019999999995</v>
      </c>
      <c r="CC12" s="9">
        <f t="shared" si="18"/>
        <v>181.15922</v>
      </c>
      <c r="CD12" s="9">
        <f t="shared" si="19"/>
        <v>467.46090000000004</v>
      </c>
      <c r="CE12" s="10"/>
      <c r="CF12" s="9">
        <f t="shared" si="20"/>
        <v>59.414549999999998</v>
      </c>
      <c r="CG12" s="9">
        <f t="shared" si="21"/>
        <v>374.76515000000001</v>
      </c>
      <c r="CH12" s="9">
        <f t="shared" si="22"/>
        <v>49.820299999999975</v>
      </c>
      <c r="CI12" s="9">
        <f t="shared" si="23"/>
        <v>239.77405999999996</v>
      </c>
      <c r="CJ12" s="10"/>
      <c r="CK12" s="9">
        <f t="shared" si="24"/>
        <v>49.860500000000002</v>
      </c>
      <c r="CL12" s="9">
        <f t="shared" si="25"/>
        <v>56.675110000000004</v>
      </c>
      <c r="CM12" s="9">
        <f t="shared" si="26"/>
        <v>54.420069999999996</v>
      </c>
      <c r="CN12" s="9">
        <f t="shared" si="27"/>
        <v>377.03431999999998</v>
      </c>
      <c r="CO12" s="10"/>
      <c r="CP12" s="9">
        <f t="shared" si="28"/>
        <v>352.47219000000001</v>
      </c>
      <c r="CQ12" s="9">
        <f t="shared" si="29"/>
        <v>49.313319999999976</v>
      </c>
      <c r="CR12" s="9">
        <f t="shared" si="30"/>
        <v>109.40720000000005</v>
      </c>
      <c r="CS12" s="9">
        <f t="shared" si="31"/>
        <v>177.25213999999994</v>
      </c>
      <c r="CT12" s="10"/>
      <c r="CU12" s="9">
        <f t="shared" si="32"/>
        <v>36.520800000000001</v>
      </c>
      <c r="CV12" s="9">
        <f t="shared" si="33"/>
        <v>2499.3131500000004</v>
      </c>
      <c r="CW12" s="9">
        <f t="shared" si="34"/>
        <v>99.74686999999949</v>
      </c>
      <c r="CX12" s="9" t="e">
        <f>#REF!-AU12</f>
        <v>#REF!</v>
      </c>
      <c r="CY12" s="10"/>
      <c r="CZ12" s="9">
        <f t="shared" si="35"/>
        <v>59.141739999999999</v>
      </c>
      <c r="DA12" s="9">
        <f t="shared" si="36"/>
        <v>71.620659999999987</v>
      </c>
      <c r="DB12" s="9">
        <f t="shared" si="37"/>
        <v>52.897279999999995</v>
      </c>
      <c r="DC12" s="9" t="e">
        <f>#REF!-AZ12</f>
        <v>#REF!</v>
      </c>
    </row>
    <row r="13" spans="1:107" ht="24.6" customHeight="1" x14ac:dyDescent="0.25">
      <c r="A13" s="1" t="s">
        <v>73</v>
      </c>
      <c r="C13" s="16" t="s">
        <v>74</v>
      </c>
      <c r="E13" s="17">
        <v>4166.44712166299</v>
      </c>
      <c r="F13" s="17">
        <v>7898</v>
      </c>
      <c r="G13" s="17">
        <v>13046</v>
      </c>
      <c r="H13" s="17">
        <v>16455</v>
      </c>
      <c r="I13" s="10"/>
      <c r="J13" s="17">
        <v>4483.3415286560003</v>
      </c>
      <c r="K13" s="17">
        <v>9546.7754866800024</v>
      </c>
      <c r="L13" s="17">
        <v>15032.775486680002</v>
      </c>
      <c r="M13" s="17">
        <v>19197.848294100801</v>
      </c>
      <c r="N13" s="10"/>
      <c r="O13" s="17">
        <v>5442.0408611920302</v>
      </c>
      <c r="P13" s="17">
        <v>10095</v>
      </c>
      <c r="Q13" s="17">
        <v>14908.7932916019</v>
      </c>
      <c r="R13" s="17">
        <v>20132</v>
      </c>
      <c r="S13" s="10"/>
      <c r="T13" s="17">
        <v>3321.2067715519802</v>
      </c>
      <c r="U13" s="17">
        <v>5427.3765536201199</v>
      </c>
      <c r="V13" s="17">
        <v>8324.9395618249491</v>
      </c>
      <c r="W13" s="17">
        <v>12230.439608184</v>
      </c>
      <c r="X13" s="10"/>
      <c r="Y13" s="17">
        <v>3635.3655912857112</v>
      </c>
      <c r="Z13" s="17">
        <v>8614.2490699998998</v>
      </c>
      <c r="AA13" s="17">
        <v>14144</v>
      </c>
      <c r="AB13" s="17">
        <v>18639.535035602668</v>
      </c>
      <c r="AC13" s="10"/>
      <c r="AD13" s="17">
        <v>6003.3676835238202</v>
      </c>
      <c r="AE13" s="17">
        <v>11632.011873587915</v>
      </c>
      <c r="AF13" s="17">
        <v>17697</v>
      </c>
      <c r="AG13" s="17">
        <v>22574.611449262</v>
      </c>
      <c r="AH13" s="10"/>
      <c r="AI13" s="17">
        <v>5686.7920899999981</v>
      </c>
      <c r="AJ13" s="17">
        <v>10490.36479000002</v>
      </c>
      <c r="AK13" s="17">
        <v>11068.261960000018</v>
      </c>
      <c r="AL13" s="17">
        <v>11471.799999999994</v>
      </c>
      <c r="AM13" s="10"/>
      <c r="AN13" s="17">
        <v>560.49939000000677</v>
      </c>
      <c r="AO13" s="17">
        <v>5715.0078500000618</v>
      </c>
      <c r="AP13" s="17">
        <v>170.61514000002649</v>
      </c>
      <c r="AQ13" s="17">
        <v>-243.58170000003895</v>
      </c>
      <c r="AR13" s="10"/>
      <c r="AS13" s="17">
        <v>9954.6866999999947</v>
      </c>
      <c r="AT13" s="17">
        <v>17588.005779999978</v>
      </c>
      <c r="AU13" s="17">
        <v>26278.003189999963</v>
      </c>
      <c r="AV13" s="17">
        <v>35120.500640000006</v>
      </c>
      <c r="AX13" s="17">
        <v>7194.0735300000042</v>
      </c>
      <c r="AY13" s="17">
        <v>8671.6452800000006</v>
      </c>
      <c r="AZ13" s="17">
        <v>8576.1117500000219</v>
      </c>
      <c r="BA13" s="17">
        <v>9517.7259499999964</v>
      </c>
      <c r="BB13" s="3"/>
      <c r="BC13" s="3"/>
      <c r="BE13" s="16" t="s">
        <v>74</v>
      </c>
      <c r="BG13" s="17">
        <f t="shared" si="0"/>
        <v>4166.44712166299</v>
      </c>
      <c r="BH13" s="17">
        <f t="shared" si="1"/>
        <v>3731.55287833701</v>
      </c>
      <c r="BI13" s="17">
        <f t="shared" si="2"/>
        <v>5148</v>
      </c>
      <c r="BJ13" s="17">
        <f t="shared" si="3"/>
        <v>3409</v>
      </c>
      <c r="BK13" s="10"/>
      <c r="BL13" s="17">
        <f t="shared" si="4"/>
        <v>4483.3415286560003</v>
      </c>
      <c r="BM13" s="17">
        <f t="shared" si="5"/>
        <v>5063.4339580240021</v>
      </c>
      <c r="BN13" s="17">
        <f t="shared" si="6"/>
        <v>5486</v>
      </c>
      <c r="BO13" s="17">
        <f t="shared" si="7"/>
        <v>4165.0728074207982</v>
      </c>
      <c r="BP13" s="10"/>
      <c r="BQ13" s="17">
        <f t="shared" si="8"/>
        <v>5442.0408611920302</v>
      </c>
      <c r="BR13" s="17">
        <f t="shared" si="9"/>
        <v>4652.9591388079698</v>
      </c>
      <c r="BS13" s="17">
        <f t="shared" si="10"/>
        <v>4813.7932916018999</v>
      </c>
      <c r="BT13" s="17">
        <f t="shared" si="11"/>
        <v>5223.2067083981001</v>
      </c>
      <c r="BU13" s="10"/>
      <c r="BV13" s="17">
        <f t="shared" si="12"/>
        <v>3321.2067715519802</v>
      </c>
      <c r="BW13" s="17">
        <f t="shared" si="13"/>
        <v>2106.1697820681397</v>
      </c>
      <c r="BX13" s="17">
        <f t="shared" si="14"/>
        <v>2897.5630082048292</v>
      </c>
      <c r="BY13" s="17">
        <f t="shared" si="15"/>
        <v>3905.5000463590513</v>
      </c>
      <c r="BZ13" s="10"/>
      <c r="CA13" s="17">
        <f t="shared" si="16"/>
        <v>3635.3655912857112</v>
      </c>
      <c r="CB13" s="17">
        <f t="shared" si="17"/>
        <v>4978.8834787141886</v>
      </c>
      <c r="CC13" s="17">
        <f t="shared" si="18"/>
        <v>5529.7509300001002</v>
      </c>
      <c r="CD13" s="17">
        <f t="shared" si="19"/>
        <v>4495.5350356026684</v>
      </c>
      <c r="CE13" s="10"/>
      <c r="CF13" s="17">
        <f t="shared" si="20"/>
        <v>6003.3676835238202</v>
      </c>
      <c r="CG13" s="17">
        <f t="shared" si="21"/>
        <v>5628.6441900640948</v>
      </c>
      <c r="CH13" s="17">
        <f t="shared" si="22"/>
        <v>6064.988126412085</v>
      </c>
      <c r="CI13" s="17">
        <f t="shared" si="23"/>
        <v>4877.611449262</v>
      </c>
      <c r="CJ13" s="10"/>
      <c r="CK13" s="17">
        <f t="shared" si="24"/>
        <v>5686.7920899999981</v>
      </c>
      <c r="CL13" s="17">
        <f t="shared" si="25"/>
        <v>4803.5727000000215</v>
      </c>
      <c r="CM13" s="17">
        <f t="shared" si="26"/>
        <v>577.89716999999837</v>
      </c>
      <c r="CN13" s="17">
        <f t="shared" si="27"/>
        <v>403.53803999997581</v>
      </c>
      <c r="CO13" s="10"/>
      <c r="CP13" s="17">
        <f t="shared" si="28"/>
        <v>560.49939000000677</v>
      </c>
      <c r="CQ13" s="17">
        <f t="shared" si="29"/>
        <v>5154.5084600000555</v>
      </c>
      <c r="CR13" s="17">
        <f t="shared" si="30"/>
        <v>-5544.3927100000355</v>
      </c>
      <c r="CS13" s="17">
        <f t="shared" si="31"/>
        <v>-414.19684000006544</v>
      </c>
      <c r="CT13" s="10"/>
      <c r="CU13" s="17">
        <f t="shared" si="32"/>
        <v>9954.6866999999947</v>
      </c>
      <c r="CV13" s="17">
        <f t="shared" si="33"/>
        <v>7633.3190799999829</v>
      </c>
      <c r="CW13" s="17">
        <f t="shared" si="34"/>
        <v>8689.9974099999854</v>
      </c>
      <c r="CX13" s="17" t="e">
        <f>#REF!-AU13</f>
        <v>#REF!</v>
      </c>
      <c r="CY13" s="10"/>
      <c r="CZ13" s="17">
        <f t="shared" si="35"/>
        <v>7194.0735300000042</v>
      </c>
      <c r="DA13" s="17">
        <f t="shared" si="36"/>
        <v>1477.5717499999964</v>
      </c>
      <c r="DB13" s="17">
        <f t="shared" si="37"/>
        <v>-95.533529999978782</v>
      </c>
      <c r="DC13" s="17" t="e">
        <f>#REF!-AZ13</f>
        <v>#REF!</v>
      </c>
    </row>
    <row r="14" spans="1:107" ht="24.6" customHeight="1" x14ac:dyDescent="0.25">
      <c r="C14" s="8" t="s">
        <v>75</v>
      </c>
      <c r="E14" s="9">
        <v>589.629349424</v>
      </c>
      <c r="F14" s="9">
        <v>365</v>
      </c>
      <c r="G14" s="9">
        <v>15</v>
      </c>
      <c r="H14" s="9">
        <v>70</v>
      </c>
      <c r="I14" s="10"/>
      <c r="J14" s="9">
        <v>143.30820996200001</v>
      </c>
      <c r="K14" s="9">
        <v>233.92087899000001</v>
      </c>
      <c r="L14" s="9">
        <v>303.92087899000001</v>
      </c>
      <c r="M14" s="9">
        <v>385.17159217099999</v>
      </c>
      <c r="N14" s="10"/>
      <c r="O14" s="9">
        <v>1663.7404207110001</v>
      </c>
      <c r="P14" s="9">
        <v>1821.3702535079999</v>
      </c>
      <c r="Q14" s="9">
        <v>702.79997470000012</v>
      </c>
      <c r="R14" s="9">
        <v>1808</v>
      </c>
      <c r="S14" s="10"/>
      <c r="T14" s="9">
        <v>182.87982</v>
      </c>
      <c r="U14" s="9">
        <v>198.05658</v>
      </c>
      <c r="V14" s="9">
        <v>70.612540000000095</v>
      </c>
      <c r="W14" s="9">
        <v>58.361280000000001</v>
      </c>
      <c r="X14" s="10"/>
      <c r="Y14" s="9">
        <v>0.904809999999998</v>
      </c>
      <c r="Z14" s="9">
        <v>498.90278999999998</v>
      </c>
      <c r="AA14" s="9">
        <v>6</v>
      </c>
      <c r="AB14" s="9">
        <v>579.04952000000014</v>
      </c>
      <c r="AC14" s="10"/>
      <c r="AD14" s="9">
        <v>12.57363</v>
      </c>
      <c r="AE14" s="9">
        <v>12.864649999999999</v>
      </c>
      <c r="AF14" s="9">
        <v>24</v>
      </c>
      <c r="AG14" s="9">
        <v>26.214749999999999</v>
      </c>
      <c r="AH14" s="10"/>
      <c r="AI14" s="9">
        <v>4.4299999999999999E-2</v>
      </c>
      <c r="AJ14" s="9">
        <v>1289.1749700000003</v>
      </c>
      <c r="AK14" s="9">
        <v>4.3116000000000003</v>
      </c>
      <c r="AL14" s="9">
        <v>329.09</v>
      </c>
      <c r="AM14" s="10"/>
      <c r="AN14" s="9">
        <v>0.51</v>
      </c>
      <c r="AO14" s="9">
        <v>28.163820000000001</v>
      </c>
      <c r="AP14" s="9">
        <v>41.262660000000004</v>
      </c>
      <c r="AQ14" s="9">
        <v>42.773780000000002</v>
      </c>
      <c r="AR14" s="10"/>
      <c r="AS14" s="9">
        <v>158.83929000000001</v>
      </c>
      <c r="AT14" s="9">
        <v>2994.9597200000003</v>
      </c>
      <c r="AU14" s="9">
        <v>10.61829</v>
      </c>
      <c r="AV14" s="9">
        <v>4884.3065999999999</v>
      </c>
      <c r="AX14" s="9">
        <v>580.54651000000001</v>
      </c>
      <c r="AY14" s="9">
        <v>410.77671999999995</v>
      </c>
      <c r="AZ14" s="9">
        <v>1009.81804</v>
      </c>
      <c r="BA14" s="9">
        <v>859.91236000000004</v>
      </c>
      <c r="BB14" s="3"/>
      <c r="BC14" s="3"/>
      <c r="BE14" s="8" t="s">
        <v>75</v>
      </c>
      <c r="BG14" s="9">
        <f t="shared" si="0"/>
        <v>589.629349424</v>
      </c>
      <c r="BH14" s="9">
        <f t="shared" si="1"/>
        <v>-224.629349424</v>
      </c>
      <c r="BI14" s="9">
        <f t="shared" si="2"/>
        <v>-350</v>
      </c>
      <c r="BJ14" s="9">
        <f t="shared" si="3"/>
        <v>55</v>
      </c>
      <c r="BK14" s="10"/>
      <c r="BL14" s="9">
        <f t="shared" si="4"/>
        <v>143.30820996200001</v>
      </c>
      <c r="BM14" s="9">
        <f t="shared" si="5"/>
        <v>90.612669027999999</v>
      </c>
      <c r="BN14" s="9">
        <f t="shared" si="6"/>
        <v>70</v>
      </c>
      <c r="BO14" s="9">
        <f t="shared" si="7"/>
        <v>81.250713180999981</v>
      </c>
      <c r="BP14" s="10"/>
      <c r="BQ14" s="9">
        <f t="shared" si="8"/>
        <v>1663.7404207110001</v>
      </c>
      <c r="BR14" s="9">
        <f t="shared" si="9"/>
        <v>157.62983279699984</v>
      </c>
      <c r="BS14" s="9">
        <f t="shared" si="10"/>
        <v>-1118.5702788079998</v>
      </c>
      <c r="BT14" s="9">
        <f t="shared" si="11"/>
        <v>1105.2000252999999</v>
      </c>
      <c r="BU14" s="10"/>
      <c r="BV14" s="9">
        <f t="shared" si="12"/>
        <v>182.87982</v>
      </c>
      <c r="BW14" s="9">
        <f t="shared" si="13"/>
        <v>15.176760000000002</v>
      </c>
      <c r="BX14" s="9">
        <f t="shared" si="14"/>
        <v>-127.4440399999999</v>
      </c>
      <c r="BY14" s="9">
        <f t="shared" si="15"/>
        <v>-12.251260000000094</v>
      </c>
      <c r="BZ14" s="10"/>
      <c r="CA14" s="9">
        <f t="shared" si="16"/>
        <v>0.904809999999998</v>
      </c>
      <c r="CB14" s="9">
        <f t="shared" si="17"/>
        <v>497.99797999999998</v>
      </c>
      <c r="CC14" s="9">
        <f t="shared" si="18"/>
        <v>-492.90278999999998</v>
      </c>
      <c r="CD14" s="9">
        <f t="shared" si="19"/>
        <v>573.04952000000014</v>
      </c>
      <c r="CE14" s="10"/>
      <c r="CF14" s="9">
        <f t="shared" si="20"/>
        <v>12.57363</v>
      </c>
      <c r="CG14" s="9">
        <f t="shared" si="21"/>
        <v>0.29101999999999961</v>
      </c>
      <c r="CH14" s="9">
        <f t="shared" si="22"/>
        <v>11.135350000000001</v>
      </c>
      <c r="CI14" s="9">
        <f t="shared" si="23"/>
        <v>2.2147499999999987</v>
      </c>
      <c r="CJ14" s="10"/>
      <c r="CK14" s="9">
        <f t="shared" si="24"/>
        <v>4.4299999999999999E-2</v>
      </c>
      <c r="CL14" s="9">
        <f t="shared" si="25"/>
        <v>1289.1306700000002</v>
      </c>
      <c r="CM14" s="9">
        <f t="shared" si="26"/>
        <v>-1284.8633700000003</v>
      </c>
      <c r="CN14" s="9">
        <f t="shared" si="27"/>
        <v>324.77839999999998</v>
      </c>
      <c r="CO14" s="10"/>
      <c r="CP14" s="9">
        <f t="shared" si="28"/>
        <v>0.51</v>
      </c>
      <c r="CQ14" s="9">
        <f t="shared" si="29"/>
        <v>27.65382</v>
      </c>
      <c r="CR14" s="9">
        <f t="shared" si="30"/>
        <v>13.098840000000003</v>
      </c>
      <c r="CS14" s="9">
        <f t="shared" si="31"/>
        <v>1.5111199999999982</v>
      </c>
      <c r="CT14" s="10"/>
      <c r="CU14" s="9">
        <f t="shared" si="32"/>
        <v>158.83929000000001</v>
      </c>
      <c r="CV14" s="9">
        <f t="shared" si="33"/>
        <v>2836.1204300000004</v>
      </c>
      <c r="CW14" s="9">
        <f t="shared" si="34"/>
        <v>-2984.3414300000004</v>
      </c>
      <c r="CX14" s="9" t="e">
        <f>#REF!-AU14</f>
        <v>#REF!</v>
      </c>
      <c r="CY14" s="10"/>
      <c r="CZ14" s="9">
        <f t="shared" si="35"/>
        <v>580.54651000000001</v>
      </c>
      <c r="DA14" s="9">
        <f t="shared" si="36"/>
        <v>-169.76979000000006</v>
      </c>
      <c r="DB14" s="9">
        <f t="shared" si="37"/>
        <v>599.04132000000004</v>
      </c>
      <c r="DC14" s="9" t="e">
        <f>#REF!-AZ14</f>
        <v>#REF!</v>
      </c>
    </row>
    <row r="15" spans="1:107" ht="24.6" customHeight="1" x14ac:dyDescent="0.25">
      <c r="C15" s="18" t="s">
        <v>76</v>
      </c>
      <c r="E15" s="9">
        <v>519.40240202500001</v>
      </c>
      <c r="F15" s="9">
        <v>1370</v>
      </c>
      <c r="G15" s="9">
        <v>1769</v>
      </c>
      <c r="H15" s="9">
        <v>2361</v>
      </c>
      <c r="I15" s="10"/>
      <c r="J15" s="9">
        <v>395.881420832</v>
      </c>
      <c r="K15" s="9">
        <v>1635.137318845</v>
      </c>
      <c r="L15" s="9">
        <v>1607.137318845</v>
      </c>
      <c r="M15" s="9">
        <v>2807.2801507519998</v>
      </c>
      <c r="N15" s="10"/>
      <c r="O15" s="9">
        <v>624.06693483699996</v>
      </c>
      <c r="P15" s="9">
        <v>1541.8639617179999</v>
      </c>
      <c r="Q15" s="9">
        <v>1621.6294775619999</v>
      </c>
      <c r="R15" s="9">
        <v>3214</v>
      </c>
      <c r="S15" s="10"/>
      <c r="T15" s="9">
        <v>1036.39482</v>
      </c>
      <c r="U15" s="9">
        <v>2815.32915</v>
      </c>
      <c r="V15" s="9">
        <v>3120.3546500000002</v>
      </c>
      <c r="W15" s="9">
        <v>4544.6626200000001</v>
      </c>
      <c r="X15" s="10"/>
      <c r="Y15" s="9">
        <v>970.99818176995598</v>
      </c>
      <c r="Z15" s="9">
        <v>1881.040043818</v>
      </c>
      <c r="AA15" s="9">
        <v>3669</v>
      </c>
      <c r="AB15" s="9">
        <v>3915.2309711297839</v>
      </c>
      <c r="AC15" s="10"/>
      <c r="AD15" s="9">
        <v>4488.61939648916</v>
      </c>
      <c r="AE15" s="9">
        <v>4008.1787525799004</v>
      </c>
      <c r="AF15" s="9">
        <v>5473</v>
      </c>
      <c r="AG15" s="9">
        <v>7830.3361020591001</v>
      </c>
      <c r="AH15" s="10"/>
      <c r="AI15" s="9">
        <v>1807.6122399999999</v>
      </c>
      <c r="AJ15" s="9">
        <v>2033.3220900000001</v>
      </c>
      <c r="AK15" s="9">
        <v>3403.2451599999999</v>
      </c>
      <c r="AL15" s="9">
        <v>4754.4799999999996</v>
      </c>
      <c r="AM15" s="10"/>
      <c r="AN15" s="9">
        <v>3677.46</v>
      </c>
      <c r="AO15" s="9">
        <v>8140.7893100000001</v>
      </c>
      <c r="AP15" s="9">
        <v>15694.884779999998</v>
      </c>
      <c r="AQ15" s="9">
        <v>18243.971719999998</v>
      </c>
      <c r="AR15" s="10"/>
      <c r="AS15" s="9">
        <v>4492.0953300000001</v>
      </c>
      <c r="AT15" s="9">
        <v>8982.0426500000012</v>
      </c>
      <c r="AU15" s="9">
        <v>13519.282740000001</v>
      </c>
      <c r="AV15" s="9">
        <v>16804.16245</v>
      </c>
      <c r="AX15" s="9">
        <v>3298.9080299999996</v>
      </c>
      <c r="AY15" s="9">
        <v>6556.2161699999997</v>
      </c>
      <c r="AZ15" s="9">
        <v>9963.1959499999994</v>
      </c>
      <c r="BA15" s="9">
        <v>13584.80667</v>
      </c>
      <c r="BB15" s="3"/>
      <c r="BC15" s="3"/>
      <c r="BE15" s="18" t="s">
        <v>76</v>
      </c>
      <c r="BG15" s="9">
        <f t="shared" si="0"/>
        <v>519.40240202500001</v>
      </c>
      <c r="BH15" s="9">
        <f t="shared" si="1"/>
        <v>850.59759797499999</v>
      </c>
      <c r="BI15" s="9">
        <f t="shared" si="2"/>
        <v>399</v>
      </c>
      <c r="BJ15" s="9">
        <f t="shared" si="3"/>
        <v>592</v>
      </c>
      <c r="BK15" s="10"/>
      <c r="BL15" s="9">
        <f t="shared" si="4"/>
        <v>395.881420832</v>
      </c>
      <c r="BM15" s="9">
        <f t="shared" si="5"/>
        <v>1239.255898013</v>
      </c>
      <c r="BN15" s="9">
        <f t="shared" si="6"/>
        <v>-28</v>
      </c>
      <c r="BO15" s="9">
        <f t="shared" si="7"/>
        <v>1200.1428319069998</v>
      </c>
      <c r="BP15" s="10"/>
      <c r="BQ15" s="9">
        <f t="shared" si="8"/>
        <v>624.06693483699996</v>
      </c>
      <c r="BR15" s="9">
        <f t="shared" si="9"/>
        <v>917.79702688099997</v>
      </c>
      <c r="BS15" s="9">
        <f t="shared" si="10"/>
        <v>79.765515843999992</v>
      </c>
      <c r="BT15" s="9">
        <f t="shared" si="11"/>
        <v>1592.3705224380001</v>
      </c>
      <c r="BU15" s="10"/>
      <c r="BV15" s="9">
        <f t="shared" si="12"/>
        <v>1036.39482</v>
      </c>
      <c r="BW15" s="9">
        <f t="shared" si="13"/>
        <v>1778.93433</v>
      </c>
      <c r="BX15" s="9">
        <f t="shared" si="14"/>
        <v>305.02550000000019</v>
      </c>
      <c r="BY15" s="9">
        <f t="shared" si="15"/>
        <v>1424.3079699999998</v>
      </c>
      <c r="BZ15" s="10"/>
      <c r="CA15" s="9">
        <f t="shared" si="16"/>
        <v>970.99818176995598</v>
      </c>
      <c r="CB15" s="9">
        <f t="shared" si="17"/>
        <v>910.04186204804398</v>
      </c>
      <c r="CC15" s="9">
        <f t="shared" si="18"/>
        <v>1787.959956182</v>
      </c>
      <c r="CD15" s="9">
        <f t="shared" si="19"/>
        <v>246.23097112978394</v>
      </c>
      <c r="CE15" s="10"/>
      <c r="CF15" s="9">
        <f t="shared" si="20"/>
        <v>4488.61939648916</v>
      </c>
      <c r="CG15" s="9">
        <f t="shared" si="21"/>
        <v>-480.44064390925951</v>
      </c>
      <c r="CH15" s="9">
        <f t="shared" si="22"/>
        <v>1464.8212474200996</v>
      </c>
      <c r="CI15" s="9">
        <f t="shared" si="23"/>
        <v>2357.3361020591001</v>
      </c>
      <c r="CJ15" s="10"/>
      <c r="CK15" s="9">
        <f t="shared" si="24"/>
        <v>1807.6122399999999</v>
      </c>
      <c r="CL15" s="9">
        <f t="shared" si="25"/>
        <v>225.70985000000019</v>
      </c>
      <c r="CM15" s="9">
        <f t="shared" si="26"/>
        <v>1369.9230699999998</v>
      </c>
      <c r="CN15" s="9">
        <f t="shared" si="27"/>
        <v>1351.2348399999996</v>
      </c>
      <c r="CO15" s="10"/>
      <c r="CP15" s="9">
        <f t="shared" si="28"/>
        <v>3677.46</v>
      </c>
      <c r="CQ15" s="9">
        <f t="shared" si="29"/>
        <v>4463.3293100000001</v>
      </c>
      <c r="CR15" s="9">
        <f t="shared" si="30"/>
        <v>7554.0954699999984</v>
      </c>
      <c r="CS15" s="9">
        <f t="shared" si="31"/>
        <v>2549.0869399999992</v>
      </c>
      <c r="CT15" s="10"/>
      <c r="CU15" s="9">
        <f t="shared" si="32"/>
        <v>4492.0953300000001</v>
      </c>
      <c r="CV15" s="9">
        <f t="shared" si="33"/>
        <v>4489.9473200000011</v>
      </c>
      <c r="CW15" s="9">
        <f t="shared" si="34"/>
        <v>4537.2400899999993</v>
      </c>
      <c r="CX15" s="9" t="e">
        <f>#REF!-AU15</f>
        <v>#REF!</v>
      </c>
      <c r="CY15" s="10"/>
      <c r="CZ15" s="9">
        <f t="shared" si="35"/>
        <v>3298.9080299999996</v>
      </c>
      <c r="DA15" s="9">
        <f t="shared" si="36"/>
        <v>3257.3081400000001</v>
      </c>
      <c r="DB15" s="9">
        <f t="shared" si="37"/>
        <v>3406.9797799999997</v>
      </c>
      <c r="DC15" s="9" t="e">
        <f>#REF!-AZ15</f>
        <v>#REF!</v>
      </c>
    </row>
    <row r="16" spans="1:107" ht="24.6" customHeight="1" x14ac:dyDescent="0.25">
      <c r="C16" s="18" t="s">
        <v>77</v>
      </c>
      <c r="E16" s="15">
        <v>4236.6740690619899</v>
      </c>
      <c r="F16" s="15">
        <v>6893</v>
      </c>
      <c r="G16" s="15">
        <v>11292</v>
      </c>
      <c r="H16" s="15">
        <v>14163</v>
      </c>
      <c r="I16" s="10"/>
      <c r="J16" s="15">
        <v>4230.7683177859999</v>
      </c>
      <c r="K16" s="15">
        <v>8145.559046825003</v>
      </c>
      <c r="L16" s="15">
        <v>13729.559046825003</v>
      </c>
      <c r="M16" s="15">
        <v>16775.739735519801</v>
      </c>
      <c r="N16" s="10"/>
      <c r="O16" s="15">
        <v>6481.7143470660303</v>
      </c>
      <c r="P16" s="15">
        <v>10375</v>
      </c>
      <c r="Q16" s="15">
        <v>13989.9637887399</v>
      </c>
      <c r="R16" s="15">
        <v>18726</v>
      </c>
      <c r="S16" s="10"/>
      <c r="T16" s="15">
        <v>2467.6917715519799</v>
      </c>
      <c r="U16" s="15">
        <v>2810.1039836201198</v>
      </c>
      <c r="V16" s="15">
        <v>5275.1974518249499</v>
      </c>
      <c r="W16" s="15">
        <v>7744.1382681840296</v>
      </c>
      <c r="X16" s="10"/>
      <c r="Y16" s="15">
        <v>2665.2722195157553</v>
      </c>
      <c r="Z16" s="15">
        <v>7232.1118161818904</v>
      </c>
      <c r="AA16" s="15">
        <v>10480</v>
      </c>
      <c r="AB16" s="15">
        <v>15303.353584472885</v>
      </c>
      <c r="AC16" s="10"/>
      <c r="AD16" s="15">
        <v>1527.3219170346599</v>
      </c>
      <c r="AE16" s="15">
        <v>7636.6977710080137</v>
      </c>
      <c r="AF16" s="15">
        <v>12248</v>
      </c>
      <c r="AG16" s="15">
        <v>14770.490097202901</v>
      </c>
      <c r="AH16" s="10"/>
      <c r="AI16" s="15">
        <v>3879.2241499999977</v>
      </c>
      <c r="AJ16" s="15">
        <v>9746.21767000002</v>
      </c>
      <c r="AK16" s="15">
        <v>7669.3284000000185</v>
      </c>
      <c r="AL16" s="15">
        <v>7046.4099999999944</v>
      </c>
      <c r="AM16" s="10"/>
      <c r="AN16" s="15">
        <v>-3116.4506099999935</v>
      </c>
      <c r="AO16" s="15">
        <v>-2397.6176399999385</v>
      </c>
      <c r="AP16" s="15">
        <v>-15483.006979999973</v>
      </c>
      <c r="AQ16" s="15">
        <v>-18444.779640000037</v>
      </c>
      <c r="AR16" s="10"/>
      <c r="AS16" s="15">
        <v>5621.4306599999945</v>
      </c>
      <c r="AT16" s="15">
        <v>11600.922849999975</v>
      </c>
      <c r="AU16" s="15">
        <v>12769.338739999961</v>
      </c>
      <c r="AV16" s="15">
        <v>23200.644790000009</v>
      </c>
      <c r="AX16" s="15">
        <v>4475.7120100000047</v>
      </c>
      <c r="AY16" s="15">
        <v>2526.2058299999999</v>
      </c>
      <c r="AZ16" s="15">
        <v>-377.26615999997739</v>
      </c>
      <c r="BA16" s="15">
        <v>-3207.1683600000033</v>
      </c>
      <c r="BB16" s="3"/>
      <c r="BC16" s="3"/>
      <c r="BE16" s="18" t="s">
        <v>77</v>
      </c>
      <c r="BG16" s="15">
        <f t="shared" si="0"/>
        <v>4236.6740690619899</v>
      </c>
      <c r="BH16" s="15">
        <f t="shared" si="1"/>
        <v>2656.3259309380101</v>
      </c>
      <c r="BI16" s="15">
        <f t="shared" si="2"/>
        <v>4399</v>
      </c>
      <c r="BJ16" s="15">
        <f t="shared" si="3"/>
        <v>2871</v>
      </c>
      <c r="BK16" s="10"/>
      <c r="BL16" s="15">
        <f t="shared" si="4"/>
        <v>4230.7683177859999</v>
      </c>
      <c r="BM16" s="15">
        <f t="shared" si="5"/>
        <v>3914.7907290390031</v>
      </c>
      <c r="BN16" s="15">
        <f t="shared" si="6"/>
        <v>5584</v>
      </c>
      <c r="BO16" s="15">
        <f t="shared" si="7"/>
        <v>3046.1806886947979</v>
      </c>
      <c r="BP16" s="10"/>
      <c r="BQ16" s="15">
        <f t="shared" si="8"/>
        <v>6481.7143470660303</v>
      </c>
      <c r="BR16" s="15">
        <f t="shared" si="9"/>
        <v>3893.2856529339697</v>
      </c>
      <c r="BS16" s="15">
        <f t="shared" si="10"/>
        <v>3614.9637887399003</v>
      </c>
      <c r="BT16" s="15">
        <f t="shared" si="11"/>
        <v>4736.0362112600997</v>
      </c>
      <c r="BU16" s="10"/>
      <c r="BV16" s="15">
        <f t="shared" si="12"/>
        <v>2467.6917715519799</v>
      </c>
      <c r="BW16" s="15">
        <f t="shared" si="13"/>
        <v>342.41221206813998</v>
      </c>
      <c r="BX16" s="15">
        <f t="shared" si="14"/>
        <v>2465.0934682048301</v>
      </c>
      <c r="BY16" s="15">
        <f t="shared" si="15"/>
        <v>2468.9408163590797</v>
      </c>
      <c r="BZ16" s="10"/>
      <c r="CA16" s="15">
        <f t="shared" si="16"/>
        <v>2665.2722195157553</v>
      </c>
      <c r="CB16" s="15">
        <f t="shared" si="17"/>
        <v>4566.8395966661355</v>
      </c>
      <c r="CC16" s="15">
        <f t="shared" si="18"/>
        <v>3247.8881838181096</v>
      </c>
      <c r="CD16" s="15">
        <f t="shared" si="19"/>
        <v>4823.3535844728849</v>
      </c>
      <c r="CE16" s="10"/>
      <c r="CF16" s="15">
        <f t="shared" si="20"/>
        <v>1527.3219170346599</v>
      </c>
      <c r="CG16" s="15">
        <f t="shared" si="21"/>
        <v>6109.3758539733535</v>
      </c>
      <c r="CH16" s="15">
        <f t="shared" si="22"/>
        <v>4611.3022289919863</v>
      </c>
      <c r="CI16" s="15">
        <f t="shared" si="23"/>
        <v>2522.4900972029009</v>
      </c>
      <c r="CJ16" s="10"/>
      <c r="CK16" s="15">
        <f t="shared" si="24"/>
        <v>3879.2241499999977</v>
      </c>
      <c r="CL16" s="15">
        <f t="shared" si="25"/>
        <v>5866.9935200000218</v>
      </c>
      <c r="CM16" s="15">
        <f t="shared" si="26"/>
        <v>-2076.8892700000015</v>
      </c>
      <c r="CN16" s="15">
        <f t="shared" si="27"/>
        <v>-622.91840000002412</v>
      </c>
      <c r="CO16" s="10"/>
      <c r="CP16" s="15">
        <f t="shared" si="28"/>
        <v>-3116.4506099999935</v>
      </c>
      <c r="CQ16" s="15">
        <f t="shared" si="29"/>
        <v>718.83297000005496</v>
      </c>
      <c r="CR16" s="15">
        <f t="shared" si="30"/>
        <v>-13085.389340000034</v>
      </c>
      <c r="CS16" s="15">
        <f t="shared" si="31"/>
        <v>-2961.7726600000642</v>
      </c>
      <c r="CT16" s="10"/>
      <c r="CU16" s="15">
        <f t="shared" si="32"/>
        <v>5621.4306599999945</v>
      </c>
      <c r="CV16" s="15">
        <f t="shared" si="33"/>
        <v>5979.4921899999808</v>
      </c>
      <c r="CW16" s="15">
        <f t="shared" si="34"/>
        <v>1168.4158899999857</v>
      </c>
      <c r="CX16" s="15" t="e">
        <f>#REF!-AU16</f>
        <v>#REF!</v>
      </c>
      <c r="CY16" s="10"/>
      <c r="CZ16" s="15">
        <f t="shared" si="35"/>
        <v>4475.7120100000047</v>
      </c>
      <c r="DA16" s="15">
        <f t="shared" si="36"/>
        <v>-1949.5061800000049</v>
      </c>
      <c r="DB16" s="15">
        <f t="shared" si="37"/>
        <v>-2903.4719899999773</v>
      </c>
      <c r="DC16" s="15" t="e">
        <f>#REF!-AZ16</f>
        <v>#REF!</v>
      </c>
    </row>
    <row r="17" spans="1:107" ht="24.6" customHeight="1" x14ac:dyDescent="0.25">
      <c r="C17" s="8" t="s">
        <v>78</v>
      </c>
      <c r="E17" s="9">
        <v>987.05744000000004</v>
      </c>
      <c r="F17" s="9">
        <v>1468</v>
      </c>
      <c r="G17" s="9">
        <v>2354</v>
      </c>
      <c r="H17" s="9">
        <v>3008</v>
      </c>
      <c r="I17" s="10"/>
      <c r="J17" s="9">
        <v>824.13229000000001</v>
      </c>
      <c r="K17" s="9">
        <v>1642.0959700000001</v>
      </c>
      <c r="L17" s="9">
        <v>2889.0959700000003</v>
      </c>
      <c r="M17" s="9">
        <v>3338.6090493000002</v>
      </c>
      <c r="N17" s="10"/>
      <c r="O17" s="9">
        <v>1093.2556721999999</v>
      </c>
      <c r="P17" s="9">
        <v>1812</v>
      </c>
      <c r="Q17" s="9">
        <v>2695.1158999999998</v>
      </c>
      <c r="R17" s="9">
        <v>3530</v>
      </c>
      <c r="S17" s="10"/>
      <c r="T17" s="9">
        <v>511.23050510000002</v>
      </c>
      <c r="U17" s="9">
        <v>594.18071999999995</v>
      </c>
      <c r="V17" s="9">
        <v>1000.3922700000001</v>
      </c>
      <c r="W17" s="9">
        <v>1586.74701</v>
      </c>
      <c r="X17" s="10"/>
      <c r="Y17" s="9">
        <v>536.06221670798698</v>
      </c>
      <c r="Z17" s="9">
        <v>1508.86901427458</v>
      </c>
      <c r="AA17" s="9">
        <v>2151</v>
      </c>
      <c r="AB17" s="9">
        <v>3120.5499546275096</v>
      </c>
      <c r="AC17" s="10"/>
      <c r="AD17" s="9">
        <v>333.11762893658999</v>
      </c>
      <c r="AE17" s="9">
        <v>1886.7103821916089</v>
      </c>
      <c r="AF17" s="9">
        <v>2474</v>
      </c>
      <c r="AG17" s="9">
        <v>3588.0216436999999</v>
      </c>
      <c r="AH17" s="10"/>
      <c r="AI17" s="9">
        <v>779.05352000000005</v>
      </c>
      <c r="AJ17" s="9">
        <v>1725.6606399999998</v>
      </c>
      <c r="AK17" s="9">
        <v>1420.97615</v>
      </c>
      <c r="AL17" s="9">
        <v>1800.28</v>
      </c>
      <c r="AM17" s="10"/>
      <c r="AN17" s="9">
        <v>0</v>
      </c>
      <c r="AO17" s="9">
        <v>-483.76068999999762</v>
      </c>
      <c r="AP17" s="9">
        <v>-1279.05</v>
      </c>
      <c r="AQ17" s="9">
        <v>-1478.54</v>
      </c>
      <c r="AR17" s="10"/>
      <c r="AS17" s="9">
        <v>1216.4390800000001</v>
      </c>
      <c r="AT17" s="9">
        <v>2283.1799900000001</v>
      </c>
      <c r="AU17" s="9">
        <v>2830.63258</v>
      </c>
      <c r="AV17" s="9">
        <v>4899.5467900000003</v>
      </c>
      <c r="AX17" s="13">
        <v>1051.7206799999999</v>
      </c>
      <c r="AY17" s="9">
        <v>595.86288000000002</v>
      </c>
      <c r="AZ17" s="9">
        <v>-61.940129999999996</v>
      </c>
      <c r="BA17" s="9">
        <v>585.01728000000003</v>
      </c>
      <c r="BB17" s="3"/>
      <c r="BC17" s="3"/>
      <c r="BE17" s="8" t="s">
        <v>78</v>
      </c>
      <c r="BG17" s="9">
        <f t="shared" si="0"/>
        <v>987.05744000000004</v>
      </c>
      <c r="BH17" s="9">
        <f t="shared" si="1"/>
        <v>480.94255999999996</v>
      </c>
      <c r="BI17" s="9">
        <f t="shared" si="2"/>
        <v>886</v>
      </c>
      <c r="BJ17" s="9">
        <f t="shared" si="3"/>
        <v>654</v>
      </c>
      <c r="BK17" s="10"/>
      <c r="BL17" s="9">
        <f t="shared" si="4"/>
        <v>824.13229000000001</v>
      </c>
      <c r="BM17" s="9">
        <f t="shared" si="5"/>
        <v>817.96368000000007</v>
      </c>
      <c r="BN17" s="9">
        <f t="shared" si="6"/>
        <v>1247.0000000000002</v>
      </c>
      <c r="BO17" s="9">
        <f t="shared" si="7"/>
        <v>449.51307929999984</v>
      </c>
      <c r="BP17" s="10"/>
      <c r="BQ17" s="9">
        <f t="shared" si="8"/>
        <v>1093.2556721999999</v>
      </c>
      <c r="BR17" s="9">
        <f t="shared" si="9"/>
        <v>718.74432780000006</v>
      </c>
      <c r="BS17" s="9">
        <f t="shared" si="10"/>
        <v>883.11589999999978</v>
      </c>
      <c r="BT17" s="9">
        <f t="shared" si="11"/>
        <v>834.88410000000022</v>
      </c>
      <c r="BU17" s="10"/>
      <c r="BV17" s="9">
        <f t="shared" si="12"/>
        <v>511.23050510000002</v>
      </c>
      <c r="BW17" s="9">
        <f t="shared" si="13"/>
        <v>82.950214899999935</v>
      </c>
      <c r="BX17" s="9">
        <f t="shared" si="14"/>
        <v>406.2115500000001</v>
      </c>
      <c r="BY17" s="9">
        <f t="shared" si="15"/>
        <v>586.35473999999999</v>
      </c>
      <c r="BZ17" s="10"/>
      <c r="CA17" s="9">
        <f t="shared" si="16"/>
        <v>536.06221670798698</v>
      </c>
      <c r="CB17" s="9">
        <f t="shared" si="17"/>
        <v>972.80679756659299</v>
      </c>
      <c r="CC17" s="9">
        <f t="shared" si="18"/>
        <v>642.13098572542003</v>
      </c>
      <c r="CD17" s="9">
        <f t="shared" si="19"/>
        <v>969.54995462750958</v>
      </c>
      <c r="CE17" s="10"/>
      <c r="CF17" s="9">
        <f t="shared" si="20"/>
        <v>333.11762893658999</v>
      </c>
      <c r="CG17" s="9">
        <f t="shared" si="21"/>
        <v>1553.592753255019</v>
      </c>
      <c r="CH17" s="9">
        <f t="shared" si="22"/>
        <v>587.28961780839109</v>
      </c>
      <c r="CI17" s="9">
        <f t="shared" si="23"/>
        <v>1114.0216436999999</v>
      </c>
      <c r="CJ17" s="10"/>
      <c r="CK17" s="9">
        <f t="shared" si="24"/>
        <v>779.05352000000005</v>
      </c>
      <c r="CL17" s="9">
        <f t="shared" si="25"/>
        <v>946.60711999999978</v>
      </c>
      <c r="CM17" s="9">
        <f t="shared" si="26"/>
        <v>-304.68448999999987</v>
      </c>
      <c r="CN17" s="9">
        <f t="shared" si="27"/>
        <v>379.30385000000001</v>
      </c>
      <c r="CO17" s="10"/>
      <c r="CP17" s="9">
        <f t="shared" si="28"/>
        <v>0</v>
      </c>
      <c r="CQ17" s="9">
        <f t="shared" si="29"/>
        <v>-483.76068999999762</v>
      </c>
      <c r="CR17" s="9">
        <f t="shared" si="30"/>
        <v>-795.28931000000239</v>
      </c>
      <c r="CS17" s="9">
        <f t="shared" si="31"/>
        <v>-199.49</v>
      </c>
      <c r="CT17" s="10"/>
      <c r="CU17" s="9">
        <f t="shared" si="32"/>
        <v>1216.4390800000001</v>
      </c>
      <c r="CV17" s="9">
        <f t="shared" si="33"/>
        <v>1066.74091</v>
      </c>
      <c r="CW17" s="9">
        <f t="shared" si="34"/>
        <v>547.45258999999987</v>
      </c>
      <c r="CX17" s="9" t="e">
        <f>#REF!-AU17</f>
        <v>#REF!</v>
      </c>
      <c r="CY17" s="10"/>
      <c r="CZ17" s="9">
        <f t="shared" si="35"/>
        <v>1051.7206799999999</v>
      </c>
      <c r="DA17" s="9">
        <f t="shared" si="36"/>
        <v>-455.85779999999988</v>
      </c>
      <c r="DB17" s="9">
        <f t="shared" si="37"/>
        <v>-657.80300999999997</v>
      </c>
      <c r="DC17" s="9" t="e">
        <f>#REF!-AZ17</f>
        <v>#REF!</v>
      </c>
    </row>
    <row r="18" spans="1:107" ht="16.149999999999999" customHeight="1" x14ac:dyDescent="0.25">
      <c r="A18" s="1" t="s">
        <v>79</v>
      </c>
      <c r="C18" s="19" t="s">
        <v>80</v>
      </c>
      <c r="E18" s="12">
        <v>3249.6166290619899</v>
      </c>
      <c r="F18" s="12">
        <v>5425</v>
      </c>
      <c r="G18" s="12">
        <v>8937</v>
      </c>
      <c r="H18" s="12">
        <v>11155</v>
      </c>
      <c r="I18" s="10"/>
      <c r="J18" s="12">
        <v>3406.6360277859999</v>
      </c>
      <c r="K18" s="12">
        <v>6503.4630768250026</v>
      </c>
      <c r="L18" s="12">
        <v>10840.463076825003</v>
      </c>
      <c r="M18" s="12">
        <v>13437.131633343</v>
      </c>
      <c r="N18" s="10"/>
      <c r="O18" s="12">
        <v>5388.4586748660304</v>
      </c>
      <c r="P18" s="12">
        <v>8563</v>
      </c>
      <c r="Q18" s="12">
        <v>11294.8478887399</v>
      </c>
      <c r="R18" s="12">
        <v>15195</v>
      </c>
      <c r="S18" s="10"/>
      <c r="T18" s="12">
        <v>1956.46126645198</v>
      </c>
      <c r="U18" s="12">
        <v>2215.92326362012</v>
      </c>
      <c r="V18" s="12">
        <v>4274.8051818249496</v>
      </c>
      <c r="W18" s="12">
        <v>6157.3912581840304</v>
      </c>
      <c r="X18" s="10"/>
      <c r="Y18" s="12">
        <v>2129.2100028077684</v>
      </c>
      <c r="Z18" s="12">
        <v>5723.2428019073104</v>
      </c>
      <c r="AA18" s="12">
        <v>8329</v>
      </c>
      <c r="AB18" s="12">
        <v>12182.803629845375</v>
      </c>
      <c r="AC18" s="10"/>
      <c r="AD18" s="12">
        <v>1194.20428809807</v>
      </c>
      <c r="AE18" s="12">
        <v>5749.9873888164047</v>
      </c>
      <c r="AF18" s="12">
        <v>9774</v>
      </c>
      <c r="AG18" s="12">
        <v>11182.468453502899</v>
      </c>
      <c r="AH18" s="10"/>
      <c r="AI18" s="12">
        <v>3100.1706299999978</v>
      </c>
      <c r="AJ18" s="12">
        <v>8020.5570300000199</v>
      </c>
      <c r="AK18" s="12">
        <v>6248.3522500000181</v>
      </c>
      <c r="AL18" s="12">
        <v>5246.1299999999947</v>
      </c>
      <c r="AM18" s="10"/>
      <c r="AN18" s="12">
        <v>-3116.4506099999935</v>
      </c>
      <c r="AO18" s="12">
        <v>-1913.8569500000128</v>
      </c>
      <c r="AP18" s="12">
        <v>-14203.956979999974</v>
      </c>
      <c r="AQ18" s="12">
        <v>-16966.25964000004</v>
      </c>
      <c r="AR18" s="10"/>
      <c r="AS18" s="12">
        <v>4404.9915799999944</v>
      </c>
      <c r="AT18" s="12">
        <v>9317.7428599999748</v>
      </c>
      <c r="AU18" s="12">
        <v>9938.7061599999615</v>
      </c>
      <c r="AV18" s="12">
        <v>18301.098000000009</v>
      </c>
      <c r="AX18" s="12">
        <v>3423.9913300000048</v>
      </c>
      <c r="AY18" s="12">
        <v>1930.34295</v>
      </c>
      <c r="AZ18" s="12">
        <v>-315.32602999997738</v>
      </c>
      <c r="BA18" s="12">
        <v>-3792.1856400000033</v>
      </c>
      <c r="BB18" s="3"/>
      <c r="BC18" s="3"/>
      <c r="BE18" s="19" t="s">
        <v>80</v>
      </c>
      <c r="BG18" s="12">
        <f t="shared" si="0"/>
        <v>3249.6166290619899</v>
      </c>
      <c r="BH18" s="12">
        <f t="shared" si="1"/>
        <v>2175.3833709380101</v>
      </c>
      <c r="BI18" s="12">
        <f t="shared" si="2"/>
        <v>3512</v>
      </c>
      <c r="BJ18" s="12">
        <f t="shared" si="3"/>
        <v>2218</v>
      </c>
      <c r="BK18" s="10"/>
      <c r="BL18" s="12">
        <f t="shared" si="4"/>
        <v>3406.6360277859999</v>
      </c>
      <c r="BM18" s="12">
        <f t="shared" si="5"/>
        <v>3096.8270490390028</v>
      </c>
      <c r="BN18" s="12">
        <f t="shared" si="6"/>
        <v>4337</v>
      </c>
      <c r="BO18" s="12">
        <f t="shared" si="7"/>
        <v>2596.6685565179978</v>
      </c>
      <c r="BP18" s="10"/>
      <c r="BQ18" s="12">
        <f t="shared" si="8"/>
        <v>5388.4586748660304</v>
      </c>
      <c r="BR18" s="12">
        <f t="shared" si="9"/>
        <v>3174.5413251339696</v>
      </c>
      <c r="BS18" s="12">
        <f t="shared" si="10"/>
        <v>2731.8478887398996</v>
      </c>
      <c r="BT18" s="12">
        <f t="shared" si="11"/>
        <v>3900.1521112601004</v>
      </c>
      <c r="BU18" s="10"/>
      <c r="BV18" s="12">
        <f t="shared" si="12"/>
        <v>1956.46126645198</v>
      </c>
      <c r="BW18" s="12">
        <f t="shared" si="13"/>
        <v>259.46199716813999</v>
      </c>
      <c r="BX18" s="12">
        <f t="shared" si="14"/>
        <v>2058.8819182048296</v>
      </c>
      <c r="BY18" s="12">
        <f t="shared" si="15"/>
        <v>1882.5860763590808</v>
      </c>
      <c r="BZ18" s="10"/>
      <c r="CA18" s="12">
        <f t="shared" si="16"/>
        <v>2129.2100028077684</v>
      </c>
      <c r="CB18" s="12">
        <f t="shared" si="17"/>
        <v>3594.032799099542</v>
      </c>
      <c r="CC18" s="12">
        <f t="shared" si="18"/>
        <v>2605.7571980926896</v>
      </c>
      <c r="CD18" s="12">
        <f t="shared" si="19"/>
        <v>3853.8036298453753</v>
      </c>
      <c r="CE18" s="10"/>
      <c r="CF18" s="12">
        <f t="shared" si="20"/>
        <v>1194.20428809807</v>
      </c>
      <c r="CG18" s="12">
        <f t="shared" si="21"/>
        <v>4555.7831007183349</v>
      </c>
      <c r="CH18" s="12">
        <f t="shared" si="22"/>
        <v>4024.0126111835953</v>
      </c>
      <c r="CI18" s="12">
        <f t="shared" si="23"/>
        <v>1408.4684535028991</v>
      </c>
      <c r="CJ18" s="10"/>
      <c r="CK18" s="12">
        <f t="shared" si="24"/>
        <v>3100.1706299999978</v>
      </c>
      <c r="CL18" s="12">
        <f t="shared" si="25"/>
        <v>4920.3864000000221</v>
      </c>
      <c r="CM18" s="12">
        <f t="shared" si="26"/>
        <v>-1772.2047800000018</v>
      </c>
      <c r="CN18" s="12">
        <f t="shared" si="27"/>
        <v>-1002.2222500000235</v>
      </c>
      <c r="CO18" s="10"/>
      <c r="CP18" s="12">
        <f t="shared" si="28"/>
        <v>-3116.4506099999935</v>
      </c>
      <c r="CQ18" s="12">
        <f t="shared" si="29"/>
        <v>1202.5936599999807</v>
      </c>
      <c r="CR18" s="12">
        <f t="shared" si="30"/>
        <v>-12290.100029999961</v>
      </c>
      <c r="CS18" s="12">
        <f t="shared" si="31"/>
        <v>-2762.3026600000667</v>
      </c>
      <c r="CT18" s="10"/>
      <c r="CU18" s="12">
        <f t="shared" si="32"/>
        <v>4404.9915799999944</v>
      </c>
      <c r="CV18" s="12">
        <f t="shared" si="33"/>
        <v>4912.7512799999804</v>
      </c>
      <c r="CW18" s="12">
        <f t="shared" si="34"/>
        <v>620.9632999999867</v>
      </c>
      <c r="CX18" s="12" t="e">
        <f>#REF!-AU18</f>
        <v>#REF!</v>
      </c>
      <c r="CY18" s="10"/>
      <c r="CZ18" s="12">
        <f t="shared" si="35"/>
        <v>3423.9913300000048</v>
      </c>
      <c r="DA18" s="12">
        <f t="shared" si="36"/>
        <v>-1493.6483800000049</v>
      </c>
      <c r="DB18" s="12">
        <f t="shared" si="37"/>
        <v>-2245.6689799999772</v>
      </c>
      <c r="DC18" s="12" t="e">
        <f>#REF!-AZ18</f>
        <v>#REF!</v>
      </c>
    </row>
    <row r="19" spans="1:107" ht="24.6" customHeight="1" x14ac:dyDescent="0.25">
      <c r="C19" s="18" t="s">
        <v>81</v>
      </c>
      <c r="E19" s="20">
        <v>0</v>
      </c>
      <c r="F19" s="20">
        <v>0</v>
      </c>
      <c r="G19" s="20">
        <v>0</v>
      </c>
      <c r="H19" s="20">
        <v>0</v>
      </c>
      <c r="I19" s="10"/>
      <c r="J19" s="20">
        <v>0</v>
      </c>
      <c r="K19" s="20">
        <v>0</v>
      </c>
      <c r="L19" s="20">
        <v>0</v>
      </c>
      <c r="M19" s="20">
        <v>0</v>
      </c>
      <c r="N19" s="10"/>
      <c r="O19" s="20">
        <v>0</v>
      </c>
      <c r="P19" s="20">
        <v>0</v>
      </c>
      <c r="Q19" s="20">
        <v>0</v>
      </c>
      <c r="R19" s="20">
        <v>0</v>
      </c>
      <c r="S19" s="10"/>
      <c r="T19" s="20">
        <v>0</v>
      </c>
      <c r="U19" s="20">
        <v>0</v>
      </c>
      <c r="V19" s="20">
        <v>0</v>
      </c>
      <c r="W19" s="20">
        <v>0</v>
      </c>
      <c r="X19" s="10"/>
      <c r="Y19" s="20">
        <v>0</v>
      </c>
      <c r="Z19" s="20">
        <v>0</v>
      </c>
      <c r="AA19" s="20">
        <v>0</v>
      </c>
      <c r="AB19" s="20">
        <v>0</v>
      </c>
      <c r="AC19" s="10"/>
      <c r="AD19" s="20">
        <v>0</v>
      </c>
      <c r="AE19" s="20">
        <v>0</v>
      </c>
      <c r="AF19" s="20">
        <v>0</v>
      </c>
      <c r="AG19" s="20">
        <v>0</v>
      </c>
      <c r="AH19" s="10"/>
      <c r="AI19" s="20">
        <v>0</v>
      </c>
      <c r="AJ19" s="20">
        <v>0</v>
      </c>
      <c r="AK19" s="20">
        <v>0</v>
      </c>
      <c r="AL19" s="20">
        <v>0</v>
      </c>
      <c r="AM19" s="10"/>
      <c r="AN19" s="20">
        <v>0</v>
      </c>
      <c r="AO19" s="20">
        <v>0</v>
      </c>
      <c r="AP19" s="20">
        <v>0</v>
      </c>
      <c r="AQ19" s="20">
        <v>0</v>
      </c>
      <c r="AR19" s="10"/>
      <c r="AS19" s="20">
        <v>0</v>
      </c>
      <c r="AT19" s="20">
        <v>0</v>
      </c>
      <c r="AU19" s="20">
        <v>0</v>
      </c>
      <c r="AV19" s="20">
        <v>0</v>
      </c>
      <c r="AX19" s="20">
        <v>0</v>
      </c>
      <c r="AY19" s="20">
        <v>0</v>
      </c>
      <c r="AZ19" s="20">
        <v>0</v>
      </c>
      <c r="BA19" s="20">
        <v>0</v>
      </c>
      <c r="BB19" s="3"/>
      <c r="BE19" s="18" t="s">
        <v>81</v>
      </c>
      <c r="BG19" s="20">
        <f t="shared" si="0"/>
        <v>0</v>
      </c>
      <c r="BH19" s="20">
        <f t="shared" si="1"/>
        <v>0</v>
      </c>
      <c r="BI19" s="20">
        <f t="shared" si="2"/>
        <v>0</v>
      </c>
      <c r="BJ19" s="20">
        <f t="shared" si="3"/>
        <v>0</v>
      </c>
      <c r="BK19" s="10"/>
      <c r="BL19" s="20">
        <f t="shared" si="4"/>
        <v>0</v>
      </c>
      <c r="BM19" s="20">
        <f t="shared" si="5"/>
        <v>0</v>
      </c>
      <c r="BN19" s="20">
        <f t="shared" si="6"/>
        <v>0</v>
      </c>
      <c r="BO19" s="20">
        <f t="shared" si="7"/>
        <v>0</v>
      </c>
      <c r="BP19" s="10"/>
      <c r="BQ19" s="20">
        <f t="shared" si="8"/>
        <v>0</v>
      </c>
      <c r="BR19" s="20">
        <f t="shared" si="9"/>
        <v>0</v>
      </c>
      <c r="BS19" s="20">
        <f t="shared" si="10"/>
        <v>0</v>
      </c>
      <c r="BT19" s="20">
        <f t="shared" si="11"/>
        <v>0</v>
      </c>
      <c r="BU19" s="10"/>
      <c r="BV19" s="20">
        <f t="shared" si="12"/>
        <v>0</v>
      </c>
      <c r="BW19" s="20">
        <f t="shared" si="13"/>
        <v>0</v>
      </c>
      <c r="BX19" s="20">
        <f t="shared" si="14"/>
        <v>0</v>
      </c>
      <c r="BY19" s="20">
        <f t="shared" si="15"/>
        <v>0</v>
      </c>
      <c r="BZ19" s="10"/>
      <c r="CA19" s="20">
        <f t="shared" si="16"/>
        <v>0</v>
      </c>
      <c r="CB19" s="20">
        <f t="shared" si="17"/>
        <v>0</v>
      </c>
      <c r="CC19" s="20">
        <f t="shared" si="18"/>
        <v>0</v>
      </c>
      <c r="CD19" s="20">
        <f t="shared" si="19"/>
        <v>0</v>
      </c>
      <c r="CE19" s="10"/>
      <c r="CF19" s="20">
        <f t="shared" si="20"/>
        <v>0</v>
      </c>
      <c r="CG19" s="20">
        <f t="shared" si="21"/>
        <v>0</v>
      </c>
      <c r="CH19" s="20">
        <f t="shared" si="22"/>
        <v>0</v>
      </c>
      <c r="CI19" s="20">
        <f t="shared" si="23"/>
        <v>0</v>
      </c>
      <c r="CJ19" s="10"/>
      <c r="CK19" s="20">
        <f t="shared" si="24"/>
        <v>0</v>
      </c>
      <c r="CL19" s="20">
        <f t="shared" si="25"/>
        <v>0</v>
      </c>
      <c r="CM19" s="20">
        <f t="shared" si="26"/>
        <v>0</v>
      </c>
      <c r="CN19" s="20">
        <f t="shared" si="27"/>
        <v>0</v>
      </c>
      <c r="CO19" s="10"/>
      <c r="CP19" s="20">
        <f t="shared" si="28"/>
        <v>0</v>
      </c>
      <c r="CQ19" s="20">
        <f t="shared" si="29"/>
        <v>0</v>
      </c>
      <c r="CR19" s="20">
        <f t="shared" si="30"/>
        <v>0</v>
      </c>
      <c r="CS19" s="20">
        <f t="shared" si="31"/>
        <v>0</v>
      </c>
      <c r="CT19" s="10"/>
      <c r="CU19" s="20">
        <f t="shared" si="32"/>
        <v>0</v>
      </c>
      <c r="CV19" s="20">
        <f t="shared" si="33"/>
        <v>0</v>
      </c>
      <c r="CW19" s="20">
        <f t="shared" si="34"/>
        <v>0</v>
      </c>
      <c r="CX19" s="20" t="e">
        <f>#REF!-AU19</f>
        <v>#REF!</v>
      </c>
      <c r="CY19" s="10"/>
      <c r="CZ19" s="20">
        <f t="shared" si="35"/>
        <v>0</v>
      </c>
      <c r="DA19" s="20">
        <f t="shared" si="36"/>
        <v>0</v>
      </c>
      <c r="DB19" s="20">
        <f t="shared" si="37"/>
        <v>0</v>
      </c>
      <c r="DC19" s="20" t="e">
        <f>#REF!-AZ19</f>
        <v>#REF!</v>
      </c>
    </row>
    <row r="20" spans="1:107" ht="24.6" customHeight="1" x14ac:dyDescent="0.25">
      <c r="C20" s="18" t="s">
        <v>82</v>
      </c>
      <c r="E20" s="9">
        <v>3249.6166290619899</v>
      </c>
      <c r="F20" s="9">
        <v>5425</v>
      </c>
      <c r="G20" s="9">
        <v>8937</v>
      </c>
      <c r="H20" s="9">
        <v>11155</v>
      </c>
      <c r="I20" s="10"/>
      <c r="J20" s="9">
        <v>3406.6360277859999</v>
      </c>
      <c r="K20" s="9">
        <v>6503.4630768250026</v>
      </c>
      <c r="L20" s="9">
        <v>10840.463076825003</v>
      </c>
      <c r="M20" s="9">
        <v>13437.131633343</v>
      </c>
      <c r="N20" s="10"/>
      <c r="O20" s="9">
        <v>5388.4586748660304</v>
      </c>
      <c r="P20" s="9">
        <v>8563</v>
      </c>
      <c r="Q20" s="9">
        <v>11294.8478887399</v>
      </c>
      <c r="R20" s="9">
        <v>15195</v>
      </c>
      <c r="S20" s="10"/>
      <c r="T20" s="9">
        <v>1956.46126645198</v>
      </c>
      <c r="U20" s="9">
        <v>2215.92326362012</v>
      </c>
      <c r="V20" s="9">
        <v>4274.8051818249496</v>
      </c>
      <c r="W20" s="9">
        <v>6157.3912581840304</v>
      </c>
      <c r="X20" s="10"/>
      <c r="Y20" s="9">
        <v>2129.2100028077684</v>
      </c>
      <c r="Z20" s="9">
        <v>5723.2428019073104</v>
      </c>
      <c r="AA20" s="9">
        <v>8329</v>
      </c>
      <c r="AB20" s="9">
        <v>12182.803629845375</v>
      </c>
      <c r="AC20" s="10"/>
      <c r="AD20" s="9">
        <v>1194.20428809807</v>
      </c>
      <c r="AE20" s="9">
        <v>5749.9873888164047</v>
      </c>
      <c r="AF20" s="9">
        <v>9774</v>
      </c>
      <c r="AG20" s="9">
        <v>11182.468453502899</v>
      </c>
      <c r="AH20" s="10"/>
      <c r="AI20" s="9">
        <v>3100.1706299999978</v>
      </c>
      <c r="AJ20" s="9">
        <v>8020.5570300000199</v>
      </c>
      <c r="AK20" s="9">
        <v>6248.3522500000181</v>
      </c>
      <c r="AL20" s="9">
        <v>5246.1299999999947</v>
      </c>
      <c r="AM20" s="10"/>
      <c r="AN20" s="9">
        <v>-3116.4506099999935</v>
      </c>
      <c r="AO20" s="9">
        <v>-1913.8569500000128</v>
      </c>
      <c r="AP20" s="9">
        <v>-14203.956979999974</v>
      </c>
      <c r="AQ20" s="9">
        <v>-16966.25964000004</v>
      </c>
      <c r="AR20" s="10"/>
      <c r="AS20" s="9">
        <v>4404.9915799999944</v>
      </c>
      <c r="AT20" s="9">
        <v>9317.7428599999748</v>
      </c>
      <c r="AU20" s="9">
        <v>9938.7061599999615</v>
      </c>
      <c r="AV20" s="9">
        <v>18301.098000000009</v>
      </c>
      <c r="AX20" s="9">
        <v>3423.9913299999998</v>
      </c>
      <c r="AY20" s="9">
        <v>1930.34295</v>
      </c>
      <c r="AZ20" s="9">
        <v>-315.32602999997738</v>
      </c>
      <c r="BA20" s="9">
        <v>-3792.1856400000033</v>
      </c>
      <c r="BB20" s="3"/>
      <c r="BE20" s="18" t="s">
        <v>82</v>
      </c>
      <c r="BG20" s="9">
        <f t="shared" si="0"/>
        <v>3249.6166290619899</v>
      </c>
      <c r="BH20" s="9">
        <f t="shared" si="1"/>
        <v>2175.3833709380101</v>
      </c>
      <c r="BI20" s="9">
        <f t="shared" si="2"/>
        <v>3512</v>
      </c>
      <c r="BJ20" s="9">
        <f t="shared" si="3"/>
        <v>2218</v>
      </c>
      <c r="BK20" s="10"/>
      <c r="BL20" s="9">
        <f t="shared" si="4"/>
        <v>3406.6360277859999</v>
      </c>
      <c r="BM20" s="9">
        <f t="shared" si="5"/>
        <v>3096.8270490390028</v>
      </c>
      <c r="BN20" s="9">
        <f t="shared" si="6"/>
        <v>4337</v>
      </c>
      <c r="BO20" s="9">
        <f t="shared" si="7"/>
        <v>2596.6685565179978</v>
      </c>
      <c r="BP20" s="10"/>
      <c r="BQ20" s="9">
        <f t="shared" si="8"/>
        <v>5388.4586748660304</v>
      </c>
      <c r="BR20" s="9">
        <f t="shared" si="9"/>
        <v>3174.5413251339696</v>
      </c>
      <c r="BS20" s="9">
        <f t="shared" si="10"/>
        <v>2731.8478887398996</v>
      </c>
      <c r="BT20" s="9">
        <f t="shared" si="11"/>
        <v>3900.1521112601004</v>
      </c>
      <c r="BU20" s="10"/>
      <c r="BV20" s="9">
        <f t="shared" si="12"/>
        <v>1956.46126645198</v>
      </c>
      <c r="BW20" s="9">
        <f t="shared" si="13"/>
        <v>259.46199716813999</v>
      </c>
      <c r="BX20" s="9">
        <f t="shared" si="14"/>
        <v>2058.8819182048296</v>
      </c>
      <c r="BY20" s="9">
        <f t="shared" si="15"/>
        <v>1882.5860763590808</v>
      </c>
      <c r="BZ20" s="10"/>
      <c r="CA20" s="9">
        <f t="shared" si="16"/>
        <v>2129.2100028077684</v>
      </c>
      <c r="CB20" s="9">
        <f t="shared" si="17"/>
        <v>3594.032799099542</v>
      </c>
      <c r="CC20" s="9">
        <f t="shared" si="18"/>
        <v>2605.7571980926896</v>
      </c>
      <c r="CD20" s="9">
        <f t="shared" si="19"/>
        <v>3853.8036298453753</v>
      </c>
      <c r="CE20" s="10"/>
      <c r="CF20" s="9">
        <f t="shared" si="20"/>
        <v>1194.20428809807</v>
      </c>
      <c r="CG20" s="9">
        <f t="shared" si="21"/>
        <v>4555.7831007183349</v>
      </c>
      <c r="CH20" s="9">
        <f t="shared" si="22"/>
        <v>4024.0126111835953</v>
      </c>
      <c r="CI20" s="9">
        <f t="shared" si="23"/>
        <v>1408.4684535028991</v>
      </c>
      <c r="CJ20" s="10"/>
      <c r="CK20" s="9">
        <f t="shared" si="24"/>
        <v>3100.1706299999978</v>
      </c>
      <c r="CL20" s="9">
        <f t="shared" si="25"/>
        <v>4920.3864000000221</v>
      </c>
      <c r="CM20" s="9">
        <f t="shared" si="26"/>
        <v>-1772.2047800000018</v>
      </c>
      <c r="CN20" s="9">
        <f t="shared" si="27"/>
        <v>-1002.2222500000235</v>
      </c>
      <c r="CO20" s="10"/>
      <c r="CP20" s="9">
        <f t="shared" si="28"/>
        <v>-3116.4506099999935</v>
      </c>
      <c r="CQ20" s="9">
        <f t="shared" si="29"/>
        <v>1202.5936599999807</v>
      </c>
      <c r="CR20" s="9">
        <f t="shared" si="30"/>
        <v>-12290.100029999961</v>
      </c>
      <c r="CS20" s="9">
        <f t="shared" si="31"/>
        <v>-2762.3026600000667</v>
      </c>
      <c r="CT20" s="10"/>
      <c r="CU20" s="9">
        <f t="shared" si="32"/>
        <v>4404.9915799999944</v>
      </c>
      <c r="CV20" s="9">
        <f t="shared" si="33"/>
        <v>4912.7512799999804</v>
      </c>
      <c r="CW20" s="9">
        <f t="shared" si="34"/>
        <v>620.9632999999867</v>
      </c>
      <c r="CX20" s="9" t="e">
        <f>#REF!-AU20</f>
        <v>#REF!</v>
      </c>
      <c r="CY20" s="10"/>
      <c r="CZ20" s="9">
        <f t="shared" si="35"/>
        <v>3423.9913299999998</v>
      </c>
      <c r="DA20" s="9">
        <f t="shared" si="36"/>
        <v>-1493.6483799999999</v>
      </c>
      <c r="DB20" s="9">
        <f t="shared" si="37"/>
        <v>-2245.6689799999772</v>
      </c>
      <c r="DC20" s="9" t="e">
        <f>#REF!-AZ20</f>
        <v>#REF!</v>
      </c>
    </row>
    <row r="21" spans="1:107" ht="24.6" customHeight="1" x14ac:dyDescent="0.25">
      <c r="C21" s="18" t="s">
        <v>83</v>
      </c>
      <c r="E21" s="20">
        <v>0</v>
      </c>
      <c r="F21" s="20">
        <v>0</v>
      </c>
      <c r="G21" s="20">
        <v>0</v>
      </c>
      <c r="H21" s="20">
        <v>0</v>
      </c>
      <c r="I21" s="10"/>
      <c r="J21" s="20">
        <v>0</v>
      </c>
      <c r="K21" s="20">
        <v>0</v>
      </c>
      <c r="L21" s="20">
        <v>0</v>
      </c>
      <c r="M21" s="20">
        <v>0</v>
      </c>
      <c r="N21" s="10"/>
      <c r="O21" s="21">
        <v>1.91890868399999</v>
      </c>
      <c r="P21" s="21">
        <v>3</v>
      </c>
      <c r="Q21" s="21">
        <v>1.79423</v>
      </c>
      <c r="R21" s="21">
        <v>1</v>
      </c>
      <c r="S21" s="10"/>
      <c r="T21" s="21">
        <v>2.1312570000000002</v>
      </c>
      <c r="U21" s="21">
        <v>3</v>
      </c>
      <c r="V21" s="21">
        <v>3.6619673960000001</v>
      </c>
      <c r="W21" s="21">
        <v>3.3642228339999898</v>
      </c>
      <c r="X21" s="10"/>
      <c r="Y21" s="21">
        <v>-0.62705329800000198</v>
      </c>
      <c r="Z21" s="21">
        <v>2.9982395799999999</v>
      </c>
      <c r="AA21" s="21">
        <v>9</v>
      </c>
      <c r="AB21" s="21">
        <v>5.1600898500000101</v>
      </c>
      <c r="AC21" s="10"/>
      <c r="AD21" s="21">
        <v>-2.4519101999999999</v>
      </c>
      <c r="AE21" s="21">
        <v>-1.9646937459999898</v>
      </c>
      <c r="AF21" s="21">
        <v>0</v>
      </c>
      <c r="AG21" s="21">
        <v>0</v>
      </c>
      <c r="AH21" s="10"/>
      <c r="AI21" s="21">
        <v>0</v>
      </c>
      <c r="AJ21" s="21">
        <v>0</v>
      </c>
      <c r="AK21" s="21">
        <v>0</v>
      </c>
      <c r="AL21" s="21">
        <v>0</v>
      </c>
      <c r="AM21" s="10"/>
      <c r="AN21" s="21">
        <v>0</v>
      </c>
      <c r="AO21" s="21">
        <v>0</v>
      </c>
      <c r="AP21" s="21">
        <v>0</v>
      </c>
      <c r="AQ21" s="21">
        <v>0</v>
      </c>
      <c r="AR21" s="10"/>
      <c r="AS21" s="21">
        <v>0</v>
      </c>
      <c r="AT21" s="21">
        <v>0</v>
      </c>
      <c r="AU21" s="21">
        <v>0</v>
      </c>
      <c r="AV21" s="21">
        <v>0</v>
      </c>
      <c r="AX21" s="21">
        <v>0</v>
      </c>
      <c r="AY21" s="21">
        <v>0</v>
      </c>
      <c r="AZ21" s="21">
        <v>0</v>
      </c>
      <c r="BA21" s="21">
        <v>0</v>
      </c>
      <c r="BB21" s="3"/>
      <c r="BE21" s="18" t="s">
        <v>83</v>
      </c>
      <c r="BG21" s="20">
        <f t="shared" si="0"/>
        <v>0</v>
      </c>
      <c r="BH21" s="20">
        <f t="shared" si="1"/>
        <v>0</v>
      </c>
      <c r="BI21" s="20">
        <f t="shared" si="2"/>
        <v>0</v>
      </c>
      <c r="BJ21" s="20">
        <f t="shared" si="3"/>
        <v>0</v>
      </c>
      <c r="BK21" s="10"/>
      <c r="BL21" s="20">
        <f t="shared" si="4"/>
        <v>0</v>
      </c>
      <c r="BM21" s="20">
        <f t="shared" si="5"/>
        <v>0</v>
      </c>
      <c r="BN21" s="20">
        <f t="shared" si="6"/>
        <v>0</v>
      </c>
      <c r="BO21" s="20">
        <f t="shared" si="7"/>
        <v>0</v>
      </c>
      <c r="BP21" s="10"/>
      <c r="BQ21" s="21">
        <f t="shared" si="8"/>
        <v>1.91890868399999</v>
      </c>
      <c r="BR21" s="21">
        <f t="shared" si="9"/>
        <v>1.08109131600001</v>
      </c>
      <c r="BS21" s="21">
        <f t="shared" si="10"/>
        <v>-1.20577</v>
      </c>
      <c r="BT21" s="21">
        <f t="shared" si="11"/>
        <v>-0.79422999999999999</v>
      </c>
      <c r="BU21" s="10"/>
      <c r="BV21" s="21">
        <f t="shared" si="12"/>
        <v>2.1312570000000002</v>
      </c>
      <c r="BW21" s="21">
        <f t="shared" si="13"/>
        <v>0.86874299999999982</v>
      </c>
      <c r="BX21" s="21">
        <f t="shared" si="14"/>
        <v>0.6619673960000001</v>
      </c>
      <c r="BY21" s="21">
        <f t="shared" si="15"/>
        <v>-0.29774456200001032</v>
      </c>
      <c r="BZ21" s="10"/>
      <c r="CA21" s="21">
        <f t="shared" si="16"/>
        <v>-0.62705329800000198</v>
      </c>
      <c r="CB21" s="21">
        <f t="shared" si="17"/>
        <v>3.625292878000002</v>
      </c>
      <c r="CC21" s="21">
        <f t="shared" si="18"/>
        <v>6.0017604200000001</v>
      </c>
      <c r="CD21" s="21">
        <f t="shared" si="19"/>
        <v>-3.8399101499999899</v>
      </c>
      <c r="CE21" s="10"/>
      <c r="CF21" s="21">
        <f t="shared" si="20"/>
        <v>-2.4519101999999999</v>
      </c>
      <c r="CG21" s="21">
        <f t="shared" si="21"/>
        <v>0.48721645400001012</v>
      </c>
      <c r="CH21" s="21">
        <f t="shared" si="22"/>
        <v>1.9646937459999898</v>
      </c>
      <c r="CI21" s="21">
        <f t="shared" si="23"/>
        <v>0</v>
      </c>
      <c r="CJ21" s="10"/>
      <c r="CK21" s="21">
        <f t="shared" si="24"/>
        <v>0</v>
      </c>
      <c r="CL21" s="21">
        <f t="shared" si="25"/>
        <v>0</v>
      </c>
      <c r="CM21" s="21">
        <f t="shared" si="26"/>
        <v>0</v>
      </c>
      <c r="CN21" s="21">
        <f t="shared" si="27"/>
        <v>0</v>
      </c>
      <c r="CO21" s="10"/>
      <c r="CP21" s="21">
        <f t="shared" si="28"/>
        <v>0</v>
      </c>
      <c r="CQ21" s="21">
        <f t="shared" si="29"/>
        <v>0</v>
      </c>
      <c r="CR21" s="21">
        <f t="shared" si="30"/>
        <v>0</v>
      </c>
      <c r="CS21" s="21">
        <f t="shared" si="31"/>
        <v>0</v>
      </c>
      <c r="CT21" s="10"/>
      <c r="CU21" s="21">
        <f t="shared" si="32"/>
        <v>0</v>
      </c>
      <c r="CV21" s="21">
        <f t="shared" si="33"/>
        <v>0</v>
      </c>
      <c r="CW21" s="21">
        <f t="shared" si="34"/>
        <v>0</v>
      </c>
      <c r="CX21" s="21" t="e">
        <f>#REF!-AU21</f>
        <v>#REF!</v>
      </c>
      <c r="CY21" s="10"/>
      <c r="CZ21" s="21">
        <f t="shared" si="35"/>
        <v>0</v>
      </c>
      <c r="DA21" s="21">
        <f t="shared" si="36"/>
        <v>0</v>
      </c>
      <c r="DB21" s="21">
        <f t="shared" si="37"/>
        <v>0</v>
      </c>
      <c r="DC21" s="21" t="e">
        <f>#REF!-AZ21</f>
        <v>#REF!</v>
      </c>
    </row>
    <row r="22" spans="1:107" ht="24.6" customHeight="1" x14ac:dyDescent="0.25">
      <c r="C22" s="18" t="s">
        <v>84</v>
      </c>
      <c r="E22" s="9">
        <v>3249.6166290619899</v>
      </c>
      <c r="F22" s="9">
        <v>5425</v>
      </c>
      <c r="G22" s="9">
        <v>8937</v>
      </c>
      <c r="H22" s="9">
        <v>11155</v>
      </c>
      <c r="I22" s="10"/>
      <c r="J22" s="9">
        <v>3406.6360277859999</v>
      </c>
      <c r="K22" s="9">
        <v>6503.4630768250026</v>
      </c>
      <c r="L22" s="9">
        <v>10840.463076825003</v>
      </c>
      <c r="M22" s="9">
        <v>13437.131633343</v>
      </c>
      <c r="N22" s="10"/>
      <c r="O22" s="9">
        <v>5386.5397661820307</v>
      </c>
      <c r="P22" s="9">
        <v>8560</v>
      </c>
      <c r="Q22" s="9">
        <v>11293.0536587399</v>
      </c>
      <c r="R22" s="9">
        <v>15194</v>
      </c>
      <c r="S22" s="10"/>
      <c r="T22" s="9">
        <v>1954.33000945198</v>
      </c>
      <c r="U22" s="9">
        <v>2212.9784462981202</v>
      </c>
      <c r="V22" s="9">
        <v>4271.1432144289502</v>
      </c>
      <c r="W22" s="9">
        <v>6154.02703535003</v>
      </c>
      <c r="X22" s="10"/>
      <c r="Y22" s="9">
        <v>2129.8370561057686</v>
      </c>
      <c r="Z22" s="9">
        <v>5720.2445623273097</v>
      </c>
      <c r="AA22" s="9">
        <v>8320</v>
      </c>
      <c r="AB22" s="9">
        <v>12177.643539995375</v>
      </c>
      <c r="AC22" s="10"/>
      <c r="AD22" s="9">
        <v>1196.65619829807</v>
      </c>
      <c r="AE22" s="9">
        <v>5751.9520825624049</v>
      </c>
      <c r="AF22" s="9">
        <v>9774</v>
      </c>
      <c r="AG22" s="9">
        <v>11182.468453502899</v>
      </c>
      <c r="AH22" s="10"/>
      <c r="AI22" s="9">
        <v>3100.1706299999978</v>
      </c>
      <c r="AJ22" s="9">
        <v>8020.5570300000199</v>
      </c>
      <c r="AK22" s="9">
        <v>6248.3522500000181</v>
      </c>
      <c r="AL22" s="9">
        <v>5246.1299999999947</v>
      </c>
      <c r="AM22" s="10"/>
      <c r="AN22" s="9">
        <v>-3116.4506099999935</v>
      </c>
      <c r="AO22" s="9">
        <v>-1913.8569500000128</v>
      </c>
      <c r="AP22" s="9">
        <v>-14203.956979999974</v>
      </c>
      <c r="AQ22" s="9">
        <v>-16966.25964000004</v>
      </c>
      <c r="AR22" s="10"/>
      <c r="AS22" s="9">
        <v>4404.9915799999944</v>
      </c>
      <c r="AT22" s="9">
        <v>9317.7428599999748</v>
      </c>
      <c r="AU22" s="9">
        <v>9938.7061599999615</v>
      </c>
      <c r="AV22" s="9">
        <v>18301.098000000009</v>
      </c>
      <c r="AX22" s="9">
        <v>3423.9913299999998</v>
      </c>
      <c r="AY22" s="9">
        <v>1930.34295</v>
      </c>
      <c r="AZ22" s="9">
        <v>-315.32602999997738</v>
      </c>
      <c r="BA22" s="9">
        <v>-3792.1856400000033</v>
      </c>
      <c r="BB22" s="3"/>
      <c r="BE22" s="18" t="s">
        <v>84</v>
      </c>
      <c r="BG22" s="9">
        <f t="shared" si="0"/>
        <v>3249.6166290619899</v>
      </c>
      <c r="BH22" s="9">
        <f t="shared" si="1"/>
        <v>2175.3833709380101</v>
      </c>
      <c r="BI22" s="9">
        <f t="shared" si="2"/>
        <v>3512</v>
      </c>
      <c r="BJ22" s="9">
        <f t="shared" si="3"/>
        <v>2218</v>
      </c>
      <c r="BK22" s="10"/>
      <c r="BL22" s="9">
        <f t="shared" si="4"/>
        <v>3406.6360277859999</v>
      </c>
      <c r="BM22" s="9">
        <f t="shared" si="5"/>
        <v>3096.8270490390028</v>
      </c>
      <c r="BN22" s="9">
        <f t="shared" si="6"/>
        <v>4337</v>
      </c>
      <c r="BO22" s="9">
        <f t="shared" si="7"/>
        <v>2596.6685565179978</v>
      </c>
      <c r="BP22" s="10"/>
      <c r="BQ22" s="9">
        <f t="shared" si="8"/>
        <v>5386.5397661820307</v>
      </c>
      <c r="BR22" s="9">
        <f t="shared" si="9"/>
        <v>3173.4602338179693</v>
      </c>
      <c r="BS22" s="9">
        <f t="shared" si="10"/>
        <v>2733.0536587399001</v>
      </c>
      <c r="BT22" s="9">
        <f t="shared" si="11"/>
        <v>3900.9463412600999</v>
      </c>
      <c r="BU22" s="10"/>
      <c r="BV22" s="9">
        <f t="shared" si="12"/>
        <v>1954.33000945198</v>
      </c>
      <c r="BW22" s="9">
        <f t="shared" si="13"/>
        <v>258.64843684614016</v>
      </c>
      <c r="BX22" s="9">
        <f t="shared" si="14"/>
        <v>2058.16476813083</v>
      </c>
      <c r="BY22" s="9">
        <f t="shared" si="15"/>
        <v>1882.8838209210799</v>
      </c>
      <c r="BZ22" s="10"/>
      <c r="CA22" s="9">
        <f t="shared" si="16"/>
        <v>2129.8370561057686</v>
      </c>
      <c r="CB22" s="9">
        <f t="shared" si="17"/>
        <v>3590.4075062215411</v>
      </c>
      <c r="CC22" s="9">
        <f t="shared" si="18"/>
        <v>2599.7554376726903</v>
      </c>
      <c r="CD22" s="9">
        <f t="shared" si="19"/>
        <v>3857.6435399953752</v>
      </c>
      <c r="CE22" s="10"/>
      <c r="CF22" s="9">
        <f t="shared" si="20"/>
        <v>1196.65619829807</v>
      </c>
      <c r="CG22" s="9">
        <f t="shared" si="21"/>
        <v>4555.2958842643347</v>
      </c>
      <c r="CH22" s="9">
        <f t="shared" si="22"/>
        <v>4022.0479174375951</v>
      </c>
      <c r="CI22" s="9">
        <f t="shared" si="23"/>
        <v>1408.4684535028991</v>
      </c>
      <c r="CJ22" s="10"/>
      <c r="CK22" s="9">
        <f t="shared" si="24"/>
        <v>3100.1706299999978</v>
      </c>
      <c r="CL22" s="9">
        <f t="shared" si="25"/>
        <v>4920.3864000000221</v>
      </c>
      <c r="CM22" s="9">
        <f t="shared" si="26"/>
        <v>-1772.2047800000018</v>
      </c>
      <c r="CN22" s="9">
        <f t="shared" si="27"/>
        <v>-1002.2222500000235</v>
      </c>
      <c r="CO22" s="10"/>
      <c r="CP22" s="9">
        <f t="shared" si="28"/>
        <v>-3116.4506099999935</v>
      </c>
      <c r="CQ22" s="9">
        <f t="shared" si="29"/>
        <v>1202.5936599999807</v>
      </c>
      <c r="CR22" s="9">
        <f t="shared" si="30"/>
        <v>-12290.100029999961</v>
      </c>
      <c r="CS22" s="9">
        <f t="shared" si="31"/>
        <v>-2762.3026600000667</v>
      </c>
      <c r="CT22" s="10"/>
      <c r="CU22" s="9">
        <f t="shared" si="32"/>
        <v>4404.9915799999944</v>
      </c>
      <c r="CV22" s="9">
        <f t="shared" si="33"/>
        <v>4912.7512799999804</v>
      </c>
      <c r="CW22" s="9">
        <f t="shared" si="34"/>
        <v>620.9632999999867</v>
      </c>
      <c r="CX22" s="9" t="e">
        <f>#REF!-AU22</f>
        <v>#REF!</v>
      </c>
      <c r="CY22" s="10"/>
      <c r="CZ22" s="9">
        <f t="shared" si="35"/>
        <v>3423.9913299999998</v>
      </c>
      <c r="DA22" s="9">
        <f t="shared" si="36"/>
        <v>-1493.6483799999999</v>
      </c>
      <c r="DB22" s="9">
        <f t="shared" si="37"/>
        <v>-2245.6689799999772</v>
      </c>
      <c r="DC22" s="9" t="e">
        <f>#REF!-AZ22</f>
        <v>#REF!</v>
      </c>
    </row>
    <row r="23" spans="1:107" ht="16.149999999999999" customHeight="1" x14ac:dyDescent="0.25">
      <c r="C23" s="22"/>
      <c r="E23" s="23"/>
      <c r="F23" s="23"/>
      <c r="G23" s="23"/>
      <c r="H23" s="23"/>
      <c r="I23" s="10"/>
      <c r="J23" s="23"/>
      <c r="K23" s="23"/>
      <c r="L23" s="23"/>
      <c r="M23" s="24"/>
      <c r="N23" s="10"/>
      <c r="O23" s="23"/>
      <c r="P23" s="23"/>
      <c r="Q23" s="23"/>
      <c r="R23" s="24"/>
      <c r="S23" s="10"/>
      <c r="T23" s="23"/>
      <c r="U23" s="23"/>
      <c r="V23" s="23"/>
      <c r="W23" s="24"/>
      <c r="X23" s="10"/>
      <c r="Y23" s="23"/>
      <c r="Z23" s="23"/>
      <c r="AA23" s="23"/>
      <c r="AB23" s="24"/>
      <c r="AC23" s="10"/>
      <c r="AD23" s="23"/>
      <c r="AE23" s="23"/>
      <c r="AF23" s="23"/>
      <c r="AG23" s="23"/>
      <c r="AH23" s="10"/>
      <c r="AI23" s="23"/>
      <c r="AJ23" s="23"/>
      <c r="AK23" s="23"/>
      <c r="AL23" s="23"/>
      <c r="AM23" s="10"/>
      <c r="AN23" s="23"/>
      <c r="AO23" s="23"/>
      <c r="AP23" s="23"/>
      <c r="AQ23" s="23"/>
      <c r="AR23" s="10"/>
      <c r="AS23" s="23"/>
      <c r="AT23" s="23"/>
      <c r="AU23" s="23"/>
      <c r="AV23" s="23"/>
      <c r="AX23" s="23"/>
      <c r="AY23" s="23"/>
      <c r="AZ23" s="23"/>
      <c r="BA23" s="23"/>
      <c r="BB23" s="3"/>
      <c r="BE23" s="22"/>
      <c r="BG23" s="23"/>
      <c r="BH23" s="23"/>
      <c r="BI23" s="23"/>
      <c r="BJ23" s="23"/>
      <c r="BK23" s="10"/>
      <c r="BL23" s="23"/>
      <c r="BM23" s="23"/>
      <c r="BN23" s="23"/>
      <c r="BO23" s="23"/>
      <c r="BP23" s="10"/>
      <c r="BQ23" s="23"/>
      <c r="BR23" s="23"/>
      <c r="BS23" s="23"/>
      <c r="BT23" s="23"/>
      <c r="BU23" s="10"/>
      <c r="BV23" s="23"/>
      <c r="BW23" s="23"/>
      <c r="BX23" s="23"/>
      <c r="BY23" s="23"/>
      <c r="BZ23" s="10"/>
      <c r="CA23" s="23"/>
      <c r="CB23" s="23"/>
      <c r="CC23" s="23"/>
      <c r="CD23" s="23"/>
      <c r="CE23" s="10"/>
      <c r="CF23" s="23"/>
      <c r="CG23" s="23"/>
      <c r="CH23" s="23"/>
      <c r="CI23" s="23"/>
      <c r="CJ23" s="10"/>
      <c r="CK23" s="23"/>
      <c r="CL23" s="23"/>
      <c r="CM23" s="23"/>
      <c r="CN23" s="23"/>
      <c r="CO23" s="10"/>
      <c r="CP23" s="23"/>
      <c r="CQ23" s="23"/>
      <c r="CR23" s="23"/>
      <c r="CS23" s="23"/>
      <c r="CT23" s="10"/>
      <c r="CU23" s="23"/>
      <c r="CV23" s="23"/>
      <c r="CW23" s="23"/>
      <c r="CX23" s="23"/>
      <c r="CY23" s="10"/>
      <c r="CZ23" s="23"/>
      <c r="DA23" s="23"/>
      <c r="DB23" s="23"/>
      <c r="DC23" s="23"/>
    </row>
    <row r="24" spans="1:107" ht="16.149999999999999" customHeight="1" x14ac:dyDescent="0.25">
      <c r="A24" s="1" t="s">
        <v>85</v>
      </c>
      <c r="C24" s="25" t="s">
        <v>85</v>
      </c>
      <c r="E24" s="26">
        <v>108184</v>
      </c>
      <c r="F24" s="26">
        <v>756086</v>
      </c>
      <c r="G24" s="26">
        <v>2341213</v>
      </c>
      <c r="H24" s="26">
        <v>5461796</v>
      </c>
      <c r="I24" s="10"/>
      <c r="J24" s="27">
        <v>7159200</v>
      </c>
      <c r="K24" s="27">
        <v>7159200</v>
      </c>
      <c r="L24" s="27">
        <v>7159200</v>
      </c>
      <c r="M24" s="27">
        <v>7159200</v>
      </c>
      <c r="N24" s="10"/>
      <c r="O24" s="27">
        <v>7159200</v>
      </c>
      <c r="P24" s="27">
        <v>7159200</v>
      </c>
      <c r="Q24" s="26">
        <v>7159200</v>
      </c>
      <c r="R24" s="27">
        <v>7159200</v>
      </c>
      <c r="S24" s="10"/>
      <c r="T24" s="27">
        <v>7159200</v>
      </c>
      <c r="U24" s="27">
        <v>7159200</v>
      </c>
      <c r="V24" s="27">
        <v>7159200</v>
      </c>
      <c r="W24" s="27">
        <v>7159200</v>
      </c>
      <c r="X24" s="10"/>
      <c r="Y24" s="27">
        <v>7159200</v>
      </c>
      <c r="Z24" s="27">
        <v>7159200</v>
      </c>
      <c r="AA24" s="27">
        <v>7159200</v>
      </c>
      <c r="AB24" s="27">
        <v>7159200</v>
      </c>
      <c r="AC24" s="10"/>
      <c r="AD24" s="27">
        <v>7159200</v>
      </c>
      <c r="AE24" s="27">
        <v>7159200</v>
      </c>
      <c r="AF24" s="26">
        <v>7129259</v>
      </c>
      <c r="AG24" s="26">
        <v>7159118.1939890711</v>
      </c>
      <c r="AH24" s="10"/>
      <c r="AI24" s="27">
        <v>7129259</v>
      </c>
      <c r="AJ24" s="27">
        <v>7129259</v>
      </c>
      <c r="AK24" s="27">
        <v>7129259</v>
      </c>
      <c r="AL24" s="26">
        <v>7129259</v>
      </c>
      <c r="AM24" s="10"/>
      <c r="AN24" s="27">
        <v>7129259</v>
      </c>
      <c r="AO24" s="27">
        <v>7129259</v>
      </c>
      <c r="AP24" s="27">
        <v>7076622</v>
      </c>
      <c r="AQ24" s="26">
        <v>7103301.0273972601</v>
      </c>
      <c r="AR24" s="10"/>
      <c r="AS24" s="27">
        <v>7076622</v>
      </c>
      <c r="AT24" s="27">
        <v>7076622</v>
      </c>
      <c r="AU24" s="27">
        <v>7076622</v>
      </c>
      <c r="AV24" s="27">
        <v>7076622</v>
      </c>
      <c r="AX24" s="27">
        <v>7076622</v>
      </c>
      <c r="AY24" s="26">
        <v>7076622</v>
      </c>
      <c r="AZ24" s="27">
        <v>7053308</v>
      </c>
      <c r="BA24" s="26">
        <v>7068468.4699453553</v>
      </c>
      <c r="BB24" s="3"/>
      <c r="BE24" s="25" t="s">
        <v>85</v>
      </c>
      <c r="BG24" s="26">
        <f>E24</f>
        <v>108184</v>
      </c>
      <c r="BH24" s="26">
        <f>F24</f>
        <v>756086</v>
      </c>
      <c r="BI24" s="26">
        <f>G24</f>
        <v>2341213</v>
      </c>
      <c r="BJ24" s="26">
        <f>H24</f>
        <v>5461796</v>
      </c>
      <c r="BK24" s="10"/>
      <c r="BL24" s="27">
        <f>J24</f>
        <v>7159200</v>
      </c>
      <c r="BM24" s="27">
        <f>K24</f>
        <v>7159200</v>
      </c>
      <c r="BN24" s="27">
        <f>L24</f>
        <v>7159200</v>
      </c>
      <c r="BO24" s="27">
        <f>M24</f>
        <v>7159200</v>
      </c>
      <c r="BP24" s="10"/>
      <c r="BQ24" s="27">
        <f>O24</f>
        <v>7159200</v>
      </c>
      <c r="BR24" s="27">
        <f>P24</f>
        <v>7159200</v>
      </c>
      <c r="BS24" s="26">
        <f>Q24</f>
        <v>7159200</v>
      </c>
      <c r="BT24" s="27">
        <f>R24</f>
        <v>7159200</v>
      </c>
      <c r="BU24" s="10"/>
      <c r="BV24" s="27">
        <f>T24</f>
        <v>7159200</v>
      </c>
      <c r="BW24" s="27">
        <f>U24</f>
        <v>7159200</v>
      </c>
      <c r="BX24" s="27">
        <f>V24</f>
        <v>7159200</v>
      </c>
      <c r="BY24" s="27">
        <f>W24</f>
        <v>7159200</v>
      </c>
      <c r="BZ24" s="10"/>
      <c r="CA24" s="27">
        <f>Y24</f>
        <v>7159200</v>
      </c>
      <c r="CB24" s="27">
        <f>Z24</f>
        <v>7159200</v>
      </c>
      <c r="CC24" s="27">
        <f>AA24</f>
        <v>7159200</v>
      </c>
      <c r="CD24" s="27">
        <f>AB24</f>
        <v>7159200</v>
      </c>
      <c r="CE24" s="10"/>
      <c r="CF24" s="27">
        <f>AD24</f>
        <v>7159200</v>
      </c>
      <c r="CG24" s="27">
        <f>AE24</f>
        <v>7159200</v>
      </c>
      <c r="CH24" s="27">
        <f>AF24</f>
        <v>7129259</v>
      </c>
      <c r="CI24" s="27">
        <f>AG24</f>
        <v>7159118.1939890711</v>
      </c>
      <c r="CJ24" s="10"/>
      <c r="CK24" s="27">
        <f>AI24</f>
        <v>7129259</v>
      </c>
      <c r="CL24" s="27">
        <f>AJ24</f>
        <v>7129259</v>
      </c>
      <c r="CM24" s="27">
        <f>AK24</f>
        <v>7129259</v>
      </c>
      <c r="CN24" s="27">
        <f>AL24</f>
        <v>7129259</v>
      </c>
      <c r="CO24" s="10"/>
      <c r="CP24" s="27">
        <f>AN24</f>
        <v>7129259</v>
      </c>
      <c r="CQ24" s="27">
        <f>AO24</f>
        <v>7129259</v>
      </c>
      <c r="CR24" s="27">
        <f>AP24</f>
        <v>7076622</v>
      </c>
      <c r="CS24" s="27">
        <f>AQ24</f>
        <v>7103301.0273972601</v>
      </c>
      <c r="CT24" s="10"/>
      <c r="CU24" s="27">
        <f>AS24</f>
        <v>7076622</v>
      </c>
      <c r="CV24" s="27">
        <f>AT24</f>
        <v>7076622</v>
      </c>
      <c r="CW24" s="27">
        <f>AU24</f>
        <v>7076622</v>
      </c>
      <c r="CX24" s="27" t="e">
        <f>#REF!</f>
        <v>#REF!</v>
      </c>
      <c r="CY24" s="10"/>
      <c r="CZ24" s="27">
        <f>AX24</f>
        <v>7076622</v>
      </c>
      <c r="DA24" s="27">
        <f>AY24</f>
        <v>7076622</v>
      </c>
      <c r="DB24" s="27">
        <f>AZ24</f>
        <v>7053308</v>
      </c>
      <c r="DC24" s="27" t="e">
        <f>#REF!</f>
        <v>#REF!</v>
      </c>
    </row>
    <row r="25" spans="1:107" ht="16.149999999999999" customHeight="1" x14ac:dyDescent="0.25">
      <c r="C25" s="8" t="s">
        <v>86</v>
      </c>
      <c r="E25" s="28">
        <f>IFERROR(E22/E24*1000,0)</f>
        <v>30.037867236023718</v>
      </c>
      <c r="F25" s="28">
        <v>7.17</v>
      </c>
      <c r="G25" s="28">
        <f t="shared" ref="G25:H25" si="38">IFERROR(G22/G24*1000,0)</f>
        <v>3.8172519971484871</v>
      </c>
      <c r="H25" s="28">
        <f t="shared" si="38"/>
        <v>2.0423684809905018</v>
      </c>
      <c r="I25" s="10"/>
      <c r="J25" s="28">
        <f>IFERROR(J22/J24*1000,0)</f>
        <v>0.47584032123505415</v>
      </c>
      <c r="K25" s="28">
        <f t="shared" ref="K25:M25" si="39">IFERROR(K22/K24*1000,0)</f>
        <v>0.90840639691934888</v>
      </c>
      <c r="L25" s="28">
        <f t="shared" si="39"/>
        <v>1.5142003403767184</v>
      </c>
      <c r="M25" s="28">
        <f t="shared" si="39"/>
        <v>1.8769040721509387</v>
      </c>
      <c r="N25" s="10"/>
      <c r="O25" s="28">
        <f>IFERROR(O22/O24*1000,0)</f>
        <v>0.75239408958850573</v>
      </c>
      <c r="P25" s="28">
        <f t="shared" ref="P25:R25" si="40">IFERROR(P22/P24*1000,0)</f>
        <v>1.1956643200357582</v>
      </c>
      <c r="Q25" s="28">
        <f t="shared" si="40"/>
        <v>1.5774183789724969</v>
      </c>
      <c r="R25" s="28">
        <f t="shared" si="40"/>
        <v>2.1223041680634709</v>
      </c>
      <c r="S25" s="10"/>
      <c r="T25" s="28">
        <f>IFERROR(T22/T24*1000,0)</f>
        <v>0.27298161937814003</v>
      </c>
      <c r="U25" s="28">
        <f t="shared" ref="U25:W25" si="41">IFERROR(U22/U24*1000,0)</f>
        <v>0.30910973939799424</v>
      </c>
      <c r="V25" s="28">
        <f t="shared" si="41"/>
        <v>0.59659504056723522</v>
      </c>
      <c r="W25" s="28">
        <f t="shared" si="41"/>
        <v>0.85959702695133955</v>
      </c>
      <c r="X25" s="10"/>
      <c r="Y25" s="28">
        <f>IFERROR(Y22/Y24*1000,0)</f>
        <v>0.29749651582659636</v>
      </c>
      <c r="Z25" s="28">
        <f t="shared" ref="Z25:AA25" si="42">IFERROR(Z22/Z24*1000,0)</f>
        <v>0.79900611273987454</v>
      </c>
      <c r="AA25" s="28">
        <f t="shared" si="42"/>
        <v>1.1621410213431669</v>
      </c>
      <c r="AB25" s="28">
        <v>1.7009782573465437</v>
      </c>
      <c r="AC25" s="10"/>
      <c r="AD25" s="28">
        <v>0.16719745222929938</v>
      </c>
      <c r="AE25" s="28">
        <f>AE22/AE24*1000</f>
        <v>0.80343503220505164</v>
      </c>
      <c r="AF25" s="28">
        <f>AF22/AF24*1000</f>
        <v>1.3709699703713949</v>
      </c>
      <c r="AG25" s="28">
        <f>AG22/AG24*1000</f>
        <v>1.5619896404129641</v>
      </c>
      <c r="AH25" s="10"/>
      <c r="AI25" s="28">
        <f>IFERROR(AI22/AI24*1000,0)</f>
        <v>0.43485173283787248</v>
      </c>
      <c r="AJ25" s="28">
        <f>IFERROR(AJ22/AJ24*1000,0)</f>
        <v>1.1250197292593831</v>
      </c>
      <c r="AK25" s="28">
        <f>IFERROR(AK22/AK24*1000,0)</f>
        <v>0.87643782474448162</v>
      </c>
      <c r="AL25" s="28">
        <f>AL22/AL24*1000</f>
        <v>0.73585908437328407</v>
      </c>
      <c r="AM25" s="10"/>
      <c r="AN25" s="28">
        <f>IFERROR(AN22/AN24*1000,0)</f>
        <v>-0.43713527731283064</v>
      </c>
      <c r="AO25" s="28">
        <f>IFERROR(AO22/AO24*1000,0)</f>
        <v>-0.26845103397141457</v>
      </c>
      <c r="AP25" s="28">
        <f>IFERROR(AP22/AP24*1000,0)</f>
        <v>-2.0071662694432417</v>
      </c>
      <c r="AQ25" s="28">
        <f>IFERROR(AQ22/AQ24*1000,0)</f>
        <v>-2.3885035386451436</v>
      </c>
      <c r="AR25" s="10"/>
      <c r="AS25" s="28">
        <f>IFERROR(AS22/AS24*1000,0)</f>
        <v>0.62247094447039775</v>
      </c>
      <c r="AT25" s="28">
        <f>IFERROR(AT22/AT24*1000,0)</f>
        <v>1.3166935947688001</v>
      </c>
      <c r="AU25" s="28">
        <f>IFERROR(AU22/AU24*1000,0)</f>
        <v>1.4044421420276456</v>
      </c>
      <c r="AV25" s="28">
        <v>2.5861347405584199</v>
      </c>
      <c r="AX25" s="28">
        <f>IFERROR(AX22/AX24*1000,0)</f>
        <v>0.48384544631605303</v>
      </c>
      <c r="AY25" s="28">
        <f>IFERROR(AY22/AY24*1000,0)</f>
        <v>0.27277745653222685</v>
      </c>
      <c r="AZ25" s="28">
        <f>IFERROR(AZ22/AZ24*1000,0)</f>
        <v>-4.470611945486818E-2</v>
      </c>
      <c r="BA25" s="28">
        <v>-0.53587511668702992</v>
      </c>
      <c r="BB25" s="3"/>
      <c r="BE25" s="8" t="s">
        <v>86</v>
      </c>
      <c r="BG25" s="28">
        <f>IFERROR(BG22/BG24*1000,0)</f>
        <v>30.037867236023718</v>
      </c>
      <c r="BH25" s="28">
        <f>IFERROR(BH22/BH24*1000,0)</f>
        <v>2.8771639349730189</v>
      </c>
      <c r="BI25" s="28">
        <f>IFERROR(BI22/BI24*1000,0)</f>
        <v>1.5000770967870074</v>
      </c>
      <c r="BJ25" s="28">
        <f>IFERROR(BJ22/BJ24*1000,0)</f>
        <v>0.40609352674468252</v>
      </c>
      <c r="BK25" s="10"/>
      <c r="BL25" s="28">
        <f>IFERROR(BL22/BL24*1000,0)</f>
        <v>0.47584032123505415</v>
      </c>
      <c r="BM25" s="28">
        <f t="shared" ref="BM25:BO25" si="43">IFERROR(BM22/BM24*1000,0)</f>
        <v>0.43256607568429473</v>
      </c>
      <c r="BN25" s="28">
        <f t="shared" si="43"/>
        <v>0.60579394345736948</v>
      </c>
      <c r="BO25" s="28">
        <f t="shared" si="43"/>
        <v>0.36270373177422027</v>
      </c>
      <c r="BP25" s="10"/>
      <c r="BQ25" s="28">
        <f>IFERROR(BQ22/BQ24*1000,0)</f>
        <v>0.75239408958850573</v>
      </c>
      <c r="BR25" s="28">
        <f t="shared" ref="BR25:BT25" si="44">IFERROR(BR22/BR24*1000,0)</f>
        <v>0.44327023044725239</v>
      </c>
      <c r="BS25" s="28">
        <f t="shared" si="44"/>
        <v>0.3817540589367388</v>
      </c>
      <c r="BT25" s="28">
        <f t="shared" si="44"/>
        <v>0.54488578909097385</v>
      </c>
      <c r="BU25" s="10"/>
      <c r="BV25" s="28">
        <f>IFERROR(BV22/BV24*1000,0)</f>
        <v>0.27298161937814003</v>
      </c>
      <c r="BW25" s="28">
        <f t="shared" ref="BW25:BY25" si="45">IFERROR(BW22/BW24*1000,0)</f>
        <v>3.6128120019854194E-2</v>
      </c>
      <c r="BX25" s="28">
        <f t="shared" si="45"/>
        <v>0.28748530116924098</v>
      </c>
      <c r="BY25" s="28">
        <f t="shared" si="45"/>
        <v>0.26300198638410432</v>
      </c>
      <c r="BZ25" s="10"/>
      <c r="CA25" s="28">
        <f>IFERROR(CA22/CA24*1000,0)</f>
        <v>0.29749651582659636</v>
      </c>
      <c r="CB25" s="28">
        <f t="shared" ref="CB25:CD25" si="46">IFERROR(CB22/CB24*1000,0)</f>
        <v>0.50150959691327812</v>
      </c>
      <c r="CC25" s="28">
        <f t="shared" si="46"/>
        <v>0.36313490860329228</v>
      </c>
      <c r="CD25" s="28">
        <f t="shared" si="46"/>
        <v>0.53883723600337685</v>
      </c>
      <c r="CE25" s="10"/>
      <c r="CF25" s="28">
        <f>IFERROR(CF22/CF24*1000,0)</f>
        <v>0.16714942986619596</v>
      </c>
      <c r="CG25" s="28">
        <f t="shared" ref="CG25:CI25" si="47">IFERROR(CG22/CG24*1000,0)</f>
        <v>0.63628560233885556</v>
      </c>
      <c r="CH25" s="28">
        <f t="shared" si="47"/>
        <v>0.56416072377754767</v>
      </c>
      <c r="CI25" s="28">
        <f t="shared" si="47"/>
        <v>0.19673770083660239</v>
      </c>
      <c r="CJ25" s="10"/>
      <c r="CK25" s="28">
        <f>IFERROR(CK22/CK24*1000,0)</f>
        <v>0.43485173283787248</v>
      </c>
      <c r="CL25" s="28">
        <f t="shared" ref="CL25:CN25" si="48">IFERROR(CL22/CL24*1000,0)</f>
        <v>0.69016799642151061</v>
      </c>
      <c r="CM25" s="28">
        <f t="shared" si="48"/>
        <v>-0.24858190451490145</v>
      </c>
      <c r="CN25" s="28">
        <f t="shared" si="48"/>
        <v>-0.14057874037119755</v>
      </c>
      <c r="CO25" s="10"/>
      <c r="CP25" s="28">
        <f>IFERROR(CP22/CP24*1000,0)</f>
        <v>-0.43713527731283064</v>
      </c>
      <c r="CQ25" s="28">
        <f t="shared" ref="CQ25:CS25" si="49">IFERROR(CQ22/CQ24*1000,0)</f>
        <v>0.16868424334141607</v>
      </c>
      <c r="CR25" s="28">
        <f t="shared" si="49"/>
        <v>-1.736718455500373</v>
      </c>
      <c r="CS25" s="28">
        <f t="shared" si="49"/>
        <v>-0.38887591126237392</v>
      </c>
      <c r="CT25" s="10"/>
      <c r="CU25" s="28">
        <f>IFERROR(CU22/CU24*1000,0)</f>
        <v>0.62247094447039775</v>
      </c>
      <c r="CV25" s="28">
        <f t="shared" ref="CV25:CX25" si="50">IFERROR(CV22/CV24*1000,0)</f>
        <v>0.69422265029840236</v>
      </c>
      <c r="CW25" s="28">
        <f t="shared" si="50"/>
        <v>8.7748547258845636E-2</v>
      </c>
      <c r="CX25" s="28">
        <f t="shared" si="50"/>
        <v>0</v>
      </c>
      <c r="CY25" s="10"/>
      <c r="CZ25" s="28">
        <f>IFERROR(CZ22/CZ24*1000,0)</f>
        <v>0.48384544631605303</v>
      </c>
      <c r="DA25" s="28">
        <f t="shared" ref="DA25:DC25" si="51">IFERROR(DA22/DA24*1000,0)</f>
        <v>-0.21106798978382621</v>
      </c>
      <c r="DB25" s="28">
        <f t="shared" si="51"/>
        <v>-0.31838521442704293</v>
      </c>
      <c r="DC25" s="28">
        <f t="shared" si="51"/>
        <v>0</v>
      </c>
    </row>
    <row r="26" spans="1:107" ht="16.149999999999999" customHeight="1" x14ac:dyDescent="0.25">
      <c r="C26" s="29"/>
      <c r="E26" s="30"/>
      <c r="F26" s="30"/>
      <c r="G26" s="30"/>
      <c r="H26" s="31"/>
      <c r="I26" s="30"/>
      <c r="J26" s="30"/>
      <c r="K26" s="30"/>
      <c r="L26" s="30"/>
      <c r="M26" s="31"/>
      <c r="N26" s="30"/>
      <c r="O26" s="30"/>
      <c r="P26" s="30"/>
      <c r="Q26" s="30"/>
      <c r="R26" s="31"/>
      <c r="S26" s="30"/>
      <c r="T26" s="30"/>
      <c r="U26" s="30"/>
      <c r="V26" s="30"/>
      <c r="W26" s="31"/>
      <c r="X26" s="30"/>
      <c r="Y26" s="31"/>
      <c r="Z26" s="30"/>
      <c r="AA26" s="30"/>
      <c r="AB26" s="31"/>
      <c r="AC26" s="10"/>
      <c r="AD26" s="32"/>
      <c r="AE26" s="30"/>
      <c r="AF26" s="30"/>
      <c r="AG26" s="30"/>
      <c r="AH26" s="10"/>
      <c r="AI26" s="32"/>
      <c r="AJ26" s="30"/>
      <c r="AK26" s="30"/>
      <c r="AL26" s="30"/>
      <c r="AM26" s="10"/>
      <c r="AN26" s="32"/>
      <c r="AO26" s="30"/>
      <c r="AP26" s="30"/>
      <c r="AQ26" s="30"/>
      <c r="AR26" s="10"/>
      <c r="AS26" s="32"/>
      <c r="AT26" s="30"/>
      <c r="AU26" s="30"/>
      <c r="AV26" s="30"/>
      <c r="AX26" s="32"/>
      <c r="AY26" s="30"/>
      <c r="AZ26" s="30"/>
      <c r="BA26" s="30"/>
      <c r="BE26" s="29"/>
      <c r="BG26" s="30"/>
      <c r="BH26" s="30"/>
      <c r="BI26" s="30"/>
      <c r="BJ26" s="30"/>
      <c r="BK26" s="10"/>
      <c r="BL26" s="30"/>
      <c r="BM26" s="30"/>
      <c r="BN26" s="30"/>
      <c r="BO26" s="30"/>
      <c r="BP26" s="10"/>
      <c r="BQ26" s="30"/>
      <c r="BR26" s="30"/>
      <c r="BS26" s="30"/>
      <c r="BT26" s="30"/>
      <c r="BU26" s="10"/>
      <c r="BV26" s="30"/>
      <c r="BW26" s="30"/>
      <c r="BX26" s="30"/>
      <c r="BY26" s="30"/>
      <c r="BZ26" s="10"/>
      <c r="CA26" s="30"/>
      <c r="CB26" s="30"/>
      <c r="CC26" s="30"/>
      <c r="CD26" s="30"/>
      <c r="CE26" s="10"/>
      <c r="CF26" s="30"/>
      <c r="CG26" s="30"/>
      <c r="CH26" s="30"/>
      <c r="CI26" s="30"/>
      <c r="CJ26" s="10"/>
      <c r="CK26" s="30"/>
      <c r="CL26" s="30"/>
      <c r="CM26" s="30"/>
      <c r="CN26" s="30"/>
      <c r="CO26" s="10"/>
      <c r="CP26" s="30"/>
      <c r="CQ26" s="30"/>
      <c r="CR26" s="30"/>
      <c r="CS26" s="30"/>
      <c r="CT26" s="10"/>
      <c r="CU26" s="30"/>
      <c r="CV26" s="30"/>
      <c r="CW26" s="30"/>
      <c r="CX26" s="30"/>
      <c r="CY26" s="10"/>
      <c r="CZ26" s="30"/>
      <c r="DA26" s="30"/>
      <c r="DB26" s="30"/>
      <c r="DC26" s="30"/>
    </row>
    <row r="27" spans="1:107" ht="16.149999999999999" customHeight="1" x14ac:dyDescent="0.25">
      <c r="C27" s="33"/>
      <c r="E27" s="34" t="s">
        <v>87</v>
      </c>
      <c r="F27" s="34"/>
      <c r="G27" s="34"/>
      <c r="H27" s="34"/>
      <c r="I27" s="10"/>
      <c r="J27" s="34" t="s">
        <v>88</v>
      </c>
      <c r="K27" s="34"/>
      <c r="L27" s="34"/>
      <c r="M27" s="34"/>
      <c r="N27" s="10"/>
      <c r="O27" s="34" t="s">
        <v>89</v>
      </c>
      <c r="P27" s="34"/>
      <c r="Q27" s="34">
        <v>92</v>
      </c>
      <c r="R27" s="34"/>
      <c r="S27" s="10"/>
      <c r="T27" s="34"/>
      <c r="U27" s="34"/>
      <c r="V27" s="34"/>
      <c r="W27" s="34"/>
      <c r="X27" s="10"/>
      <c r="Y27" s="34"/>
      <c r="Z27" s="34"/>
      <c r="AA27" s="34"/>
      <c r="AB27" s="34"/>
      <c r="AC27" s="10"/>
      <c r="AD27" s="31"/>
      <c r="AE27" s="34"/>
      <c r="AF27" s="34"/>
      <c r="AG27" s="34"/>
      <c r="AH27" s="10"/>
      <c r="AI27" s="31"/>
      <c r="AJ27" s="34"/>
      <c r="AK27" s="34"/>
      <c r="AL27" s="34"/>
      <c r="AM27" s="10"/>
      <c r="AN27" s="31"/>
      <c r="AO27" s="34"/>
      <c r="AP27" s="34"/>
      <c r="AQ27" s="34"/>
      <c r="AR27" s="10"/>
      <c r="AS27" s="31"/>
      <c r="AT27" s="34"/>
      <c r="AU27" s="34"/>
      <c r="AV27" s="34"/>
      <c r="AX27" s="31"/>
      <c r="AY27" s="34"/>
      <c r="AZ27" s="34"/>
      <c r="BA27" s="34"/>
      <c r="BE27" s="33"/>
      <c r="BG27" s="34" t="s">
        <v>87</v>
      </c>
      <c r="BH27" s="34"/>
      <c r="BI27" s="34"/>
      <c r="BJ27" s="34"/>
      <c r="BK27" s="10"/>
      <c r="BL27" s="34" t="s">
        <v>88</v>
      </c>
      <c r="BM27" s="34"/>
      <c r="BN27" s="34"/>
      <c r="BO27" s="34"/>
      <c r="BP27" s="10"/>
      <c r="BQ27" s="34" t="s">
        <v>89</v>
      </c>
      <c r="BR27" s="34"/>
      <c r="BS27" s="34">
        <v>92</v>
      </c>
      <c r="BT27" s="34"/>
      <c r="BU27" s="10"/>
      <c r="BV27" s="34"/>
      <c r="BW27" s="34"/>
      <c r="BX27" s="34"/>
      <c r="BY27" s="34"/>
      <c r="BZ27" s="10"/>
      <c r="CA27" s="34"/>
      <c r="CB27" s="34"/>
      <c r="CC27" s="34"/>
      <c r="CD27" s="34"/>
      <c r="CE27" s="10"/>
      <c r="CF27" s="34"/>
      <c r="CG27" s="34"/>
      <c r="CH27" s="34"/>
      <c r="CI27" s="34"/>
      <c r="CJ27" s="10"/>
      <c r="CK27" s="34"/>
      <c r="CL27" s="34"/>
      <c r="CM27" s="34"/>
      <c r="CN27" s="34"/>
      <c r="CO27" s="10"/>
      <c r="CP27" s="34"/>
      <c r="CQ27" s="34"/>
      <c r="CR27" s="34"/>
      <c r="CS27" s="34"/>
      <c r="CT27" s="10"/>
      <c r="CU27" s="34"/>
      <c r="CV27" s="34"/>
      <c r="CW27" s="34"/>
      <c r="CX27" s="34"/>
      <c r="CY27" s="10"/>
      <c r="CZ27" s="34"/>
      <c r="DA27" s="34"/>
      <c r="DB27" s="34"/>
      <c r="DC27" s="34"/>
    </row>
    <row r="28" spans="1:107" ht="16.149999999999999" customHeight="1" x14ac:dyDescent="0.25">
      <c r="A28" s="1" t="s">
        <v>90</v>
      </c>
      <c r="C28" s="35" t="s">
        <v>90</v>
      </c>
      <c r="E28" s="36">
        <v>5756.1857806629905</v>
      </c>
      <c r="F28" s="37">
        <v>11135</v>
      </c>
      <c r="G28" s="37">
        <v>17872.873281059386</v>
      </c>
      <c r="H28" s="37">
        <v>23022</v>
      </c>
      <c r="I28" s="10"/>
      <c r="J28" s="37">
        <v>6239.3332476560008</v>
      </c>
      <c r="K28" s="37">
        <v>13169.775486680001</v>
      </c>
      <c r="L28" s="37">
        <v>20581.79144681252</v>
      </c>
      <c r="M28" s="37">
        <v>27048.438032239799</v>
      </c>
      <c r="N28" s="10"/>
      <c r="O28" s="37">
        <v>7975.2862730050301</v>
      </c>
      <c r="P28" s="36">
        <v>15253</v>
      </c>
      <c r="Q28" s="36">
        <v>23011.2425351159</v>
      </c>
      <c r="R28" s="36">
        <v>31589</v>
      </c>
      <c r="S28" s="10"/>
      <c r="T28" s="36">
        <v>6959.7514982639805</v>
      </c>
      <c r="U28" s="36">
        <v>12508.323409590121</v>
      </c>
      <c r="V28" s="36">
        <v>19067.704110179948</v>
      </c>
      <c r="W28" s="36">
        <v>26728.116441241</v>
      </c>
      <c r="X28" s="10"/>
      <c r="Y28" s="36">
        <v>7791.4013300000415</v>
      </c>
      <c r="Z28" s="36">
        <v>17295.572709999899</v>
      </c>
      <c r="AA28" s="36">
        <v>27744</v>
      </c>
      <c r="AB28" s="36">
        <v>37260.244236433355</v>
      </c>
      <c r="AC28" s="10"/>
      <c r="AD28" s="36">
        <v>11248</v>
      </c>
      <c r="AE28" s="36">
        <v>22373.363139343499</v>
      </c>
      <c r="AF28" s="36">
        <v>34055</v>
      </c>
      <c r="AG28" s="36">
        <f>AG13+AG30</f>
        <v>44731.964349344002</v>
      </c>
      <c r="AH28" s="10"/>
      <c r="AI28" s="36">
        <v>12002.251929999999</v>
      </c>
      <c r="AJ28" s="36">
        <v>23145.142830000019</v>
      </c>
      <c r="AK28" s="36">
        <v>30161.93526000002</v>
      </c>
      <c r="AL28" s="36">
        <f>AL13+AL30</f>
        <v>37213.489999999991</v>
      </c>
      <c r="AM28" s="10"/>
      <c r="AN28" s="36">
        <f>AN13+AN30</f>
        <v>7301.0112200000076</v>
      </c>
      <c r="AO28" s="36">
        <f t="shared" ref="AO28:AP28" si="52">AO13+AO30</f>
        <v>19351.479700000062</v>
      </c>
      <c r="AP28" s="36">
        <f t="shared" si="52"/>
        <v>20596.817600000028</v>
      </c>
      <c r="AQ28" s="36">
        <f>AQ13+AQ30</f>
        <v>27065.758299999961</v>
      </c>
      <c r="AR28" s="10"/>
      <c r="AS28" s="36">
        <f>AS13+AS30</f>
        <v>16896.035449999996</v>
      </c>
      <c r="AT28" s="36">
        <f t="shared" ref="AT28" si="53">AT13+AT30</f>
        <v>31322.701729999979</v>
      </c>
      <c r="AU28" s="36">
        <f>AU13+AU30</f>
        <v>46966.176059999969</v>
      </c>
      <c r="AV28" s="36">
        <v>62865.060640000011</v>
      </c>
      <c r="AX28" s="36">
        <f>AX13+AX30</f>
        <v>14196.308390000006</v>
      </c>
      <c r="AY28" s="36">
        <v>22665.35180000004</v>
      </c>
      <c r="AZ28" s="36">
        <v>29700.334140000021</v>
      </c>
      <c r="BA28" s="36">
        <v>38041.455949999996</v>
      </c>
      <c r="BE28" s="35" t="s">
        <v>90</v>
      </c>
      <c r="BG28" s="36">
        <f>E28</f>
        <v>5756.1857806629905</v>
      </c>
      <c r="BH28" s="37">
        <f>F28-E28</f>
        <v>5378.8142193370095</v>
      </c>
      <c r="BI28" s="37">
        <f>G28-F28</f>
        <v>6737.8732810593865</v>
      </c>
      <c r="BJ28" s="37">
        <f>H28-G28</f>
        <v>5149.1267189406135</v>
      </c>
      <c r="BK28" s="10"/>
      <c r="BL28" s="37">
        <f>J28</f>
        <v>6239.3332476560008</v>
      </c>
      <c r="BM28" s="37">
        <f>K28-J28</f>
        <v>6930.4422390239997</v>
      </c>
      <c r="BN28" s="37">
        <f>L28-K28</f>
        <v>7412.0159601325195</v>
      </c>
      <c r="BO28" s="37">
        <f>M28-L28</f>
        <v>6466.6465854272792</v>
      </c>
      <c r="BP28" s="10"/>
      <c r="BQ28" s="37">
        <f>O28</f>
        <v>7975.2862730050301</v>
      </c>
      <c r="BR28" s="36">
        <f>P28-O28</f>
        <v>7277.7137269949699</v>
      </c>
      <c r="BS28" s="36">
        <f>Q28-P28</f>
        <v>7758.2425351159</v>
      </c>
      <c r="BT28" s="36">
        <f>R28-Q28</f>
        <v>8577.7574648841</v>
      </c>
      <c r="BU28" s="10"/>
      <c r="BV28" s="36">
        <f>T28</f>
        <v>6959.7514982639805</v>
      </c>
      <c r="BW28" s="36">
        <f>U28-T28</f>
        <v>5548.5719113261403</v>
      </c>
      <c r="BX28" s="36">
        <f>V28-U28</f>
        <v>6559.380700589827</v>
      </c>
      <c r="BY28" s="36">
        <f>W28-V28</f>
        <v>7660.4123310610521</v>
      </c>
      <c r="BZ28" s="10"/>
      <c r="CA28" s="36">
        <f>Y28</f>
        <v>7791.4013300000415</v>
      </c>
      <c r="CB28" s="36">
        <f>Z28-Y28</f>
        <v>9504.1713799998579</v>
      </c>
      <c r="CC28" s="36">
        <f>AA28-Z28</f>
        <v>10448.427290000101</v>
      </c>
      <c r="CD28" s="36">
        <f>AB28-AA28</f>
        <v>9516.2442364333547</v>
      </c>
      <c r="CE28" s="10"/>
      <c r="CF28" s="36">
        <f>AD28</f>
        <v>11248</v>
      </c>
      <c r="CG28" s="36">
        <f>AE28-AD28</f>
        <v>11125.363139343499</v>
      </c>
      <c r="CH28" s="36">
        <f>AF28-AE28</f>
        <v>11681.636860656501</v>
      </c>
      <c r="CI28" s="36">
        <f>AG28-AF28</f>
        <v>10676.964349344002</v>
      </c>
      <c r="CJ28" s="10"/>
      <c r="CK28" s="36">
        <f>AI28</f>
        <v>12002.251929999999</v>
      </c>
      <c r="CL28" s="36">
        <f>AJ28-AI28</f>
        <v>11142.89090000002</v>
      </c>
      <c r="CM28" s="36">
        <f>AK28-AJ28</f>
        <v>7016.7924300000013</v>
      </c>
      <c r="CN28" s="36">
        <f>AL28-AK28</f>
        <v>7051.5547399999705</v>
      </c>
      <c r="CO28" s="10"/>
      <c r="CP28" s="36">
        <f>AN28</f>
        <v>7301.0112200000076</v>
      </c>
      <c r="CQ28" s="36">
        <f>AO28-AN28</f>
        <v>12050.468480000054</v>
      </c>
      <c r="CR28" s="36">
        <f>AP28-AO28</f>
        <v>1245.3378999999659</v>
      </c>
      <c r="CS28" s="36">
        <f>AQ28-AP28</f>
        <v>6468.9406999999337</v>
      </c>
      <c r="CT28" s="10"/>
      <c r="CU28" s="36">
        <f>AS28</f>
        <v>16896.035449999996</v>
      </c>
      <c r="CV28" s="36">
        <f>AT28-AS28</f>
        <v>14426.666279999983</v>
      </c>
      <c r="CW28" s="36">
        <f>AU28-AT28</f>
        <v>15643.47432999999</v>
      </c>
      <c r="CX28" s="36" t="e">
        <f>#REF!-AU28</f>
        <v>#REF!</v>
      </c>
      <c r="CY28" s="10"/>
      <c r="CZ28" s="36">
        <f>AX28</f>
        <v>14196.308390000006</v>
      </c>
      <c r="DA28" s="36">
        <f>AY28-AX28</f>
        <v>8469.0434100000348</v>
      </c>
      <c r="DB28" s="36">
        <f>AZ28-AY28</f>
        <v>7034.9823399999805</v>
      </c>
      <c r="DC28" s="36" t="e">
        <f>#REF!-AZ28</f>
        <v>#REF!</v>
      </c>
    </row>
    <row r="29" spans="1:107" ht="16.149999999999999" customHeight="1" x14ac:dyDescent="0.25">
      <c r="C29" s="38"/>
      <c r="E29" s="39"/>
      <c r="F29" s="39"/>
      <c r="G29" s="39"/>
      <c r="H29" s="39"/>
      <c r="I29" s="10"/>
      <c r="J29" s="39"/>
      <c r="K29" s="39"/>
      <c r="L29" s="39"/>
      <c r="M29" s="39"/>
      <c r="N29" s="10"/>
      <c r="O29" s="39"/>
      <c r="P29" s="39"/>
      <c r="Q29" s="39"/>
      <c r="R29" s="39"/>
      <c r="S29" s="10"/>
      <c r="T29" s="39"/>
      <c r="U29" s="40"/>
      <c r="V29" s="39"/>
      <c r="W29" s="39"/>
      <c r="X29" s="10"/>
      <c r="Y29" s="39"/>
      <c r="Z29" s="40"/>
      <c r="AA29" s="39"/>
      <c r="AB29" s="39"/>
      <c r="AC29" s="10"/>
      <c r="AD29" s="41"/>
      <c r="AE29" s="40"/>
      <c r="AF29" s="39"/>
      <c r="AG29" s="39"/>
      <c r="AH29" s="10"/>
      <c r="AI29" s="41"/>
      <c r="AJ29" s="40"/>
      <c r="AK29" s="39"/>
      <c r="AL29" s="39"/>
      <c r="AM29" s="10"/>
      <c r="AN29" s="41"/>
      <c r="AO29" s="40"/>
      <c r="AP29" s="39"/>
      <c r="AQ29" s="39"/>
      <c r="AR29" s="10"/>
      <c r="AS29" s="41"/>
      <c r="AT29" s="40"/>
      <c r="AU29" s="39"/>
      <c r="AV29" s="39"/>
      <c r="AX29" s="41"/>
      <c r="AY29" s="40"/>
      <c r="AZ29" s="39"/>
      <c r="BA29" s="39"/>
      <c r="BE29" s="38"/>
      <c r="BG29" s="39"/>
      <c r="BH29" s="39"/>
      <c r="BI29" s="39"/>
      <c r="BJ29" s="39"/>
      <c r="BK29" s="10"/>
      <c r="BL29" s="39"/>
      <c r="BM29" s="39"/>
      <c r="BN29" s="39"/>
      <c r="BO29" s="39"/>
      <c r="BP29" s="10"/>
      <c r="BQ29" s="39"/>
      <c r="BR29" s="39"/>
      <c r="BS29" s="39"/>
      <c r="BT29" s="39"/>
      <c r="BU29" s="10"/>
      <c r="BV29" s="39"/>
      <c r="BW29" s="39"/>
      <c r="BX29" s="39"/>
      <c r="BY29" s="39"/>
      <c r="BZ29" s="10"/>
      <c r="CA29" s="39"/>
      <c r="CB29" s="39"/>
      <c r="CC29" s="39"/>
      <c r="CD29" s="39"/>
      <c r="CE29" s="10"/>
      <c r="CF29" s="39"/>
      <c r="CG29" s="39"/>
      <c r="CH29" s="39"/>
      <c r="CI29" s="39"/>
      <c r="CJ29" s="10"/>
      <c r="CK29" s="39"/>
      <c r="CL29" s="39"/>
      <c r="CM29" s="39"/>
      <c r="CN29" s="39"/>
      <c r="CO29" s="10"/>
      <c r="CP29" s="39"/>
      <c r="CQ29" s="39"/>
      <c r="CR29" s="39"/>
      <c r="CS29" s="39"/>
      <c r="CT29" s="10"/>
      <c r="CU29" s="39"/>
      <c r="CV29" s="39"/>
      <c r="CW29" s="39"/>
      <c r="CX29" s="39"/>
      <c r="CY29" s="10"/>
      <c r="CZ29" s="39"/>
      <c r="DA29" s="39"/>
      <c r="DB29" s="39"/>
      <c r="DC29" s="39"/>
    </row>
    <row r="30" spans="1:107" ht="16.149999999999999" customHeight="1" x14ac:dyDescent="0.25">
      <c r="A30" s="1" t="s">
        <v>91</v>
      </c>
      <c r="C30" s="42" t="s">
        <v>91</v>
      </c>
      <c r="E30" s="9">
        <v>1589.7386590000003</v>
      </c>
      <c r="F30" s="9">
        <v>3237.3204970959996</v>
      </c>
      <c r="G30" s="13">
        <v>4826.6343406399992</v>
      </c>
      <c r="H30" s="13">
        <v>6567.2399189759999</v>
      </c>
      <c r="I30" s="10"/>
      <c r="J30" s="9">
        <v>1755.9917190000001</v>
      </c>
      <c r="K30" s="9">
        <v>3623.6995130800005</v>
      </c>
      <c r="L30" s="13">
        <v>5548.7302499999996</v>
      </c>
      <c r="M30" s="13">
        <v>7850.5897381389996</v>
      </c>
      <c r="N30" s="10"/>
      <c r="O30" s="9">
        <v>2533.2454118130004</v>
      </c>
      <c r="P30" s="9">
        <v>5157.7281377640002</v>
      </c>
      <c r="Q30" s="13">
        <v>8102.449243514</v>
      </c>
      <c r="R30" s="13">
        <v>11456.864190884</v>
      </c>
      <c r="S30" s="10"/>
      <c r="T30" s="9">
        <v>3638.5447267119998</v>
      </c>
      <c r="U30" s="9">
        <v>7080.9468559699999</v>
      </c>
      <c r="V30" s="13">
        <v>10742.764548355</v>
      </c>
      <c r="W30" s="13">
        <v>14497.676833056998</v>
      </c>
      <c r="X30" s="10"/>
      <c r="Y30" s="9">
        <v>4156.0357387143258</v>
      </c>
      <c r="Z30" s="9">
        <v>8681.3236400000005</v>
      </c>
      <c r="AA30" s="13">
        <v>13599.6323801252</v>
      </c>
      <c r="AB30" s="13">
        <v>18620.70920083069</v>
      </c>
      <c r="AC30" s="10"/>
      <c r="AD30" s="9">
        <v>5244.7881958200696</v>
      </c>
      <c r="AE30" s="9">
        <v>10741.351265755542</v>
      </c>
      <c r="AF30" s="9">
        <v>16358</v>
      </c>
      <c r="AG30" s="9">
        <v>22157.352900082002</v>
      </c>
      <c r="AH30" s="10"/>
      <c r="AI30" s="9">
        <v>6315.4598399999995</v>
      </c>
      <c r="AJ30" s="9">
        <v>12654.778039999999</v>
      </c>
      <c r="AK30" s="9">
        <v>19093.673300000002</v>
      </c>
      <c r="AL30" s="9">
        <v>25741.69</v>
      </c>
      <c r="AM30" s="10"/>
      <c r="AN30" s="9">
        <v>6740.5118300000004</v>
      </c>
      <c r="AO30" s="9">
        <v>13636.47185</v>
      </c>
      <c r="AP30" s="9">
        <v>20426.20246</v>
      </c>
      <c r="AQ30" s="9">
        <v>27309.34</v>
      </c>
      <c r="AR30" s="10"/>
      <c r="AS30" s="9">
        <v>6941.3487500000001</v>
      </c>
      <c r="AT30" s="9">
        <v>13734.695949999999</v>
      </c>
      <c r="AU30" s="9">
        <v>20688.172870000002</v>
      </c>
      <c r="AV30" s="9">
        <v>27744.560000000001</v>
      </c>
      <c r="AX30" s="9">
        <v>7002.2348600000005</v>
      </c>
      <c r="AY30" s="9">
        <v>13993.70652</v>
      </c>
      <c r="AZ30" s="9">
        <v>21124.222389999999</v>
      </c>
      <c r="BA30" s="9">
        <v>28523.73</v>
      </c>
      <c r="BC30" s="3"/>
      <c r="BE30" s="42" t="s">
        <v>91</v>
      </c>
      <c r="BG30" s="13">
        <f t="shared" ref="BG30:BG36" si="54">E30</f>
        <v>1589.7386590000003</v>
      </c>
      <c r="BH30" s="13">
        <f t="shared" ref="BH30:BJ36" si="55">F30-E30</f>
        <v>1647.5818380959993</v>
      </c>
      <c r="BI30" s="13">
        <f t="shared" si="55"/>
        <v>1589.3138435439996</v>
      </c>
      <c r="BJ30" s="13">
        <f t="shared" si="55"/>
        <v>1740.6055783360007</v>
      </c>
      <c r="BK30" s="10"/>
      <c r="BL30" s="13">
        <f t="shared" ref="BL30:BL36" si="56">J30</f>
        <v>1755.9917190000001</v>
      </c>
      <c r="BM30" s="13">
        <f t="shared" ref="BM30:BO36" si="57">K30-J30</f>
        <v>1867.7077940800004</v>
      </c>
      <c r="BN30" s="13">
        <f t="shared" si="57"/>
        <v>1925.0307369199991</v>
      </c>
      <c r="BO30" s="13">
        <f t="shared" si="57"/>
        <v>2301.859488139</v>
      </c>
      <c r="BP30" s="10"/>
      <c r="BQ30" s="13">
        <f t="shared" ref="BQ30:BQ36" si="58">O30</f>
        <v>2533.2454118130004</v>
      </c>
      <c r="BR30" s="13">
        <f t="shared" ref="BR30:BT36" si="59">P30-O30</f>
        <v>2624.4827259509998</v>
      </c>
      <c r="BS30" s="13">
        <f t="shared" si="59"/>
        <v>2944.7211057499999</v>
      </c>
      <c r="BT30" s="13">
        <f t="shared" si="59"/>
        <v>3354.4149473699999</v>
      </c>
      <c r="BU30" s="10"/>
      <c r="BV30" s="13">
        <f t="shared" ref="BV30:BV36" si="60">T30</f>
        <v>3638.5447267119998</v>
      </c>
      <c r="BW30" s="13">
        <f t="shared" ref="BW30:BY36" si="61">U30-T30</f>
        <v>3442.4021292580001</v>
      </c>
      <c r="BX30" s="13">
        <f t="shared" si="61"/>
        <v>3661.8176923850006</v>
      </c>
      <c r="BY30" s="13">
        <f t="shared" si="61"/>
        <v>3754.9122847019971</v>
      </c>
      <c r="BZ30" s="10"/>
      <c r="CA30" s="13">
        <f t="shared" ref="CA30:CA36" si="62">Y30</f>
        <v>4156.0357387143258</v>
      </c>
      <c r="CB30" s="13">
        <f t="shared" ref="CB30:CD36" si="63">Z30-Y30</f>
        <v>4525.2879012856747</v>
      </c>
      <c r="CC30" s="13">
        <f t="shared" si="63"/>
        <v>4918.3087401251996</v>
      </c>
      <c r="CD30" s="13">
        <f t="shared" si="63"/>
        <v>5021.0768207054898</v>
      </c>
      <c r="CE30" s="10"/>
      <c r="CF30" s="13">
        <f t="shared" ref="CF30:CF36" si="64">AD30</f>
        <v>5244.7881958200696</v>
      </c>
      <c r="CG30" s="13">
        <f t="shared" ref="CG30:CI36" si="65">AE30-AD30</f>
        <v>5496.5630699354724</v>
      </c>
      <c r="CH30" s="13">
        <f t="shared" si="65"/>
        <v>5616.648734244458</v>
      </c>
      <c r="CI30" s="13">
        <f t="shared" si="65"/>
        <v>5799.3529000820017</v>
      </c>
      <c r="CJ30" s="10"/>
      <c r="CK30" s="13">
        <f t="shared" ref="CK30:CK36" si="66">AI30</f>
        <v>6315.4598399999995</v>
      </c>
      <c r="CL30" s="13">
        <f t="shared" ref="CL30:CN36" si="67">AJ30-AI30</f>
        <v>6339.3181999999997</v>
      </c>
      <c r="CM30" s="13">
        <f t="shared" si="67"/>
        <v>6438.895260000003</v>
      </c>
      <c r="CN30" s="13">
        <f t="shared" si="67"/>
        <v>6648.0166999999965</v>
      </c>
      <c r="CO30" s="10"/>
      <c r="CP30" s="13">
        <f t="shared" ref="CP30:CP36" si="68">AN30</f>
        <v>6740.5118300000004</v>
      </c>
      <c r="CQ30" s="13">
        <f t="shared" ref="CQ30:CS36" si="69">AO30-AN30</f>
        <v>6895.9600199999995</v>
      </c>
      <c r="CR30" s="13">
        <f t="shared" si="69"/>
        <v>6789.7306100000005</v>
      </c>
      <c r="CS30" s="13">
        <f t="shared" si="69"/>
        <v>6883.1375399999997</v>
      </c>
      <c r="CT30" s="10"/>
      <c r="CU30" s="13">
        <f t="shared" ref="CU30:CU36" si="70">AS30</f>
        <v>6941.3487500000001</v>
      </c>
      <c r="CV30" s="13">
        <f t="shared" ref="CV30:CW36" si="71">AT30-AS30</f>
        <v>6793.3471999999992</v>
      </c>
      <c r="CW30" s="13">
        <f t="shared" si="71"/>
        <v>6953.4769200000028</v>
      </c>
      <c r="CX30" s="13" t="e">
        <f>#REF!-AU30</f>
        <v>#REF!</v>
      </c>
      <c r="CY30" s="10"/>
      <c r="CZ30" s="13">
        <f t="shared" ref="CZ30:CZ36" si="72">AX30</f>
        <v>7002.2348600000005</v>
      </c>
      <c r="DA30" s="13">
        <f t="shared" ref="DA30:DB36" si="73">AY30-AX30</f>
        <v>6991.4716599999992</v>
      </c>
      <c r="DB30" s="13">
        <f t="shared" si="73"/>
        <v>7130.5158699999993</v>
      </c>
      <c r="DC30" s="13" t="e">
        <f>#REF!-AZ30</f>
        <v>#REF!</v>
      </c>
    </row>
    <row r="31" spans="1:107" ht="16.149999999999999" customHeight="1" x14ac:dyDescent="0.25">
      <c r="C31" s="42" t="s">
        <v>92</v>
      </c>
      <c r="E31" s="9">
        <v>19730.170288626003</v>
      </c>
      <c r="F31" s="9">
        <v>35376.199597014005</v>
      </c>
      <c r="G31" s="13">
        <v>53729.653436535002</v>
      </c>
      <c r="H31" s="13">
        <v>74059.775562391995</v>
      </c>
      <c r="I31" s="10"/>
      <c r="J31" s="9">
        <v>21787.354663573999</v>
      </c>
      <c r="K31" s="9">
        <v>43921.09040858502</v>
      </c>
      <c r="L31" s="13">
        <v>66492.241639999993</v>
      </c>
      <c r="M31" s="13">
        <v>87292.734175364996</v>
      </c>
      <c r="N31" s="10"/>
      <c r="O31" s="9">
        <v>21161.972122703999</v>
      </c>
      <c r="P31" s="9">
        <v>41983.885553143999</v>
      </c>
      <c r="Q31" s="13">
        <v>66652.135944288006</v>
      </c>
      <c r="R31" s="13">
        <v>94019.013108600004</v>
      </c>
      <c r="S31" s="10"/>
      <c r="T31" s="9">
        <v>26913.006732120004</v>
      </c>
      <c r="U31" s="9">
        <v>57449.214404794999</v>
      </c>
      <c r="V31" s="13">
        <v>86437.142059999998</v>
      </c>
      <c r="W31" s="13">
        <v>113972.51852819801</v>
      </c>
      <c r="X31" s="10"/>
      <c r="Y31" s="9">
        <v>28959.646040000007</v>
      </c>
      <c r="Z31" s="9">
        <v>58308.198629999999</v>
      </c>
      <c r="AA31" s="13">
        <v>89562.07984000002</v>
      </c>
      <c r="AB31" s="13">
        <v>120965.65052</v>
      </c>
      <c r="AC31" s="10"/>
      <c r="AD31" s="9">
        <v>34417.787900000003</v>
      </c>
      <c r="AE31" s="9">
        <v>67929</v>
      </c>
      <c r="AF31" s="9">
        <v>99594</v>
      </c>
      <c r="AG31" s="9">
        <v>133260.39048</v>
      </c>
      <c r="AH31" s="10"/>
      <c r="AI31" s="9">
        <v>42505.282310000002</v>
      </c>
      <c r="AJ31" s="9">
        <v>98976.427909999999</v>
      </c>
      <c r="AK31" s="9">
        <v>159044.06510000001</v>
      </c>
      <c r="AL31" s="9">
        <v>228715.62</v>
      </c>
      <c r="AM31" s="10"/>
      <c r="AN31" s="9">
        <v>76940.126959999994</v>
      </c>
      <c r="AO31" s="9">
        <v>166133.75681999998</v>
      </c>
      <c r="AP31" s="9">
        <v>254981.50300999999</v>
      </c>
      <c r="AQ31" s="9">
        <v>324956.61</v>
      </c>
      <c r="AR31" s="10"/>
      <c r="AS31" s="9">
        <v>74306.837</v>
      </c>
      <c r="AT31" s="9">
        <v>144734.62742999999</v>
      </c>
      <c r="AU31" s="9">
        <v>211449.90589000002</v>
      </c>
      <c r="AV31" s="9">
        <v>272069.11</v>
      </c>
      <c r="AX31" s="9">
        <v>62070.31465</v>
      </c>
      <c r="AY31" s="9">
        <v>128427.26934</v>
      </c>
      <c r="AZ31" s="9">
        <v>192161.73096000002</v>
      </c>
      <c r="BA31" s="9">
        <v>255603.85</v>
      </c>
      <c r="BC31" s="3"/>
      <c r="BE31" s="42" t="s">
        <v>92</v>
      </c>
      <c r="BG31" s="13">
        <f t="shared" si="54"/>
        <v>19730.170288626003</v>
      </c>
      <c r="BH31" s="13">
        <f t="shared" si="55"/>
        <v>15646.029308388002</v>
      </c>
      <c r="BI31" s="13">
        <f t="shared" si="55"/>
        <v>18353.453839520997</v>
      </c>
      <c r="BJ31" s="13">
        <f t="shared" si="55"/>
        <v>20330.122125856993</v>
      </c>
      <c r="BK31" s="10"/>
      <c r="BL31" s="13">
        <f t="shared" si="56"/>
        <v>21787.354663573999</v>
      </c>
      <c r="BM31" s="13">
        <f t="shared" si="57"/>
        <v>22133.735745011021</v>
      </c>
      <c r="BN31" s="13">
        <f t="shared" si="57"/>
        <v>22571.151231414973</v>
      </c>
      <c r="BO31" s="13">
        <f t="shared" si="57"/>
        <v>20800.492535365003</v>
      </c>
      <c r="BP31" s="10"/>
      <c r="BQ31" s="13">
        <f t="shared" si="58"/>
        <v>21161.972122703999</v>
      </c>
      <c r="BR31" s="13">
        <f t="shared" si="59"/>
        <v>20821.91343044</v>
      </c>
      <c r="BS31" s="13">
        <f t="shared" si="59"/>
        <v>24668.250391144007</v>
      </c>
      <c r="BT31" s="13">
        <f t="shared" si="59"/>
        <v>27366.877164311998</v>
      </c>
      <c r="BU31" s="10"/>
      <c r="BV31" s="13">
        <f t="shared" si="60"/>
        <v>26913.006732120004</v>
      </c>
      <c r="BW31" s="13">
        <f t="shared" si="61"/>
        <v>30536.207672674995</v>
      </c>
      <c r="BX31" s="13">
        <f t="shared" si="61"/>
        <v>28987.927655205</v>
      </c>
      <c r="BY31" s="13">
        <f t="shared" si="61"/>
        <v>27535.37646819801</v>
      </c>
      <c r="BZ31" s="10"/>
      <c r="CA31" s="13">
        <f t="shared" si="62"/>
        <v>28959.646040000007</v>
      </c>
      <c r="CB31" s="13">
        <f t="shared" si="63"/>
        <v>29348.552589999992</v>
      </c>
      <c r="CC31" s="13">
        <f t="shared" si="63"/>
        <v>31253.881210000021</v>
      </c>
      <c r="CD31" s="13">
        <f t="shared" si="63"/>
        <v>31403.570679999975</v>
      </c>
      <c r="CE31" s="10"/>
      <c r="CF31" s="13">
        <f t="shared" si="64"/>
        <v>34417.787900000003</v>
      </c>
      <c r="CG31" s="13">
        <f t="shared" si="65"/>
        <v>33511.212099999997</v>
      </c>
      <c r="CH31" s="13">
        <f t="shared" si="65"/>
        <v>31665</v>
      </c>
      <c r="CI31" s="13">
        <f t="shared" si="65"/>
        <v>33666.390480000002</v>
      </c>
      <c r="CJ31" s="10"/>
      <c r="CK31" s="13">
        <f t="shared" si="66"/>
        <v>42505.282310000002</v>
      </c>
      <c r="CL31" s="13">
        <f t="shared" si="67"/>
        <v>56471.145599999996</v>
      </c>
      <c r="CM31" s="13">
        <f t="shared" si="67"/>
        <v>60067.637190000009</v>
      </c>
      <c r="CN31" s="13">
        <f t="shared" si="67"/>
        <v>69671.554899999988</v>
      </c>
      <c r="CO31" s="10"/>
      <c r="CP31" s="13">
        <f t="shared" si="68"/>
        <v>76940.126959999994</v>
      </c>
      <c r="CQ31" s="13">
        <f t="shared" si="69"/>
        <v>89193.629859999986</v>
      </c>
      <c r="CR31" s="13">
        <f t="shared" si="69"/>
        <v>88847.746190000005</v>
      </c>
      <c r="CS31" s="13">
        <f t="shared" si="69"/>
        <v>69975.10699</v>
      </c>
      <c r="CT31" s="10"/>
      <c r="CU31" s="13">
        <f t="shared" si="70"/>
        <v>74306.837</v>
      </c>
      <c r="CV31" s="13">
        <f t="shared" si="71"/>
        <v>70427.790429999994</v>
      </c>
      <c r="CW31" s="13">
        <f t="shared" si="71"/>
        <v>66715.27846000003</v>
      </c>
      <c r="CX31" s="13" t="e">
        <f>#REF!-AU31</f>
        <v>#REF!</v>
      </c>
      <c r="CY31" s="10"/>
      <c r="CZ31" s="13">
        <f t="shared" si="72"/>
        <v>62070.31465</v>
      </c>
      <c r="DA31" s="13">
        <f t="shared" si="73"/>
        <v>66356.954689999999</v>
      </c>
      <c r="DB31" s="13">
        <f t="shared" si="73"/>
        <v>63734.461620000016</v>
      </c>
      <c r="DC31" s="13" t="e">
        <f>#REF!-AZ31</f>
        <v>#REF!</v>
      </c>
    </row>
    <row r="32" spans="1:107" ht="16.149999999999999" customHeight="1" x14ac:dyDescent="0.25">
      <c r="C32" s="42" t="s">
        <v>93</v>
      </c>
      <c r="E32" s="9">
        <v>2479.3380183139998</v>
      </c>
      <c r="F32" s="9">
        <v>5437.7455202150004</v>
      </c>
      <c r="G32" s="13">
        <v>8484.2025650899996</v>
      </c>
      <c r="H32" s="13">
        <v>11139.701058168001</v>
      </c>
      <c r="I32" s="10"/>
      <c r="J32" s="9">
        <v>2793.3621407340001</v>
      </c>
      <c r="K32" s="9">
        <v>6009.054731745</v>
      </c>
      <c r="L32" s="13">
        <v>8891.3840599999985</v>
      </c>
      <c r="M32" s="13">
        <v>11527.038605399001</v>
      </c>
      <c r="N32" s="10"/>
      <c r="O32" s="9">
        <v>2836.1164526140001</v>
      </c>
      <c r="P32" s="9">
        <v>5822.2367760220004</v>
      </c>
      <c r="Q32" s="13">
        <v>8986.6764902199993</v>
      </c>
      <c r="R32" s="13">
        <v>11100.013053549999</v>
      </c>
      <c r="S32" s="10"/>
      <c r="T32" s="9">
        <v>4035.4223458239994</v>
      </c>
      <c r="U32" s="9">
        <v>8037.2432341849999</v>
      </c>
      <c r="V32" s="13">
        <v>13034.938259875</v>
      </c>
      <c r="W32" s="13">
        <v>17875.400137825003</v>
      </c>
      <c r="X32" s="10"/>
      <c r="Y32" s="9">
        <v>4359.0493499999993</v>
      </c>
      <c r="Z32" s="9">
        <v>9471.3892500000002</v>
      </c>
      <c r="AA32" s="13">
        <v>14947.86227</v>
      </c>
      <c r="AB32" s="13">
        <v>20432.920979999999</v>
      </c>
      <c r="AC32" s="10"/>
      <c r="AD32" s="9">
        <v>4407.7009600000001</v>
      </c>
      <c r="AE32" s="9">
        <v>8918.3244799999993</v>
      </c>
      <c r="AF32" s="9">
        <v>15580</v>
      </c>
      <c r="AG32" s="9">
        <v>22509.696489999998</v>
      </c>
      <c r="AH32" s="10"/>
      <c r="AI32" s="9">
        <v>5064.4131200000002</v>
      </c>
      <c r="AJ32" s="9">
        <v>11334.619070000001</v>
      </c>
      <c r="AK32" s="9">
        <v>17472.902010000002</v>
      </c>
      <c r="AL32" s="9">
        <v>23874.51</v>
      </c>
      <c r="AM32" s="10"/>
      <c r="AN32" s="9">
        <v>6007.9297800000004</v>
      </c>
      <c r="AO32" s="9">
        <v>12529.01908</v>
      </c>
      <c r="AP32" s="9">
        <v>18610.132809999999</v>
      </c>
      <c r="AQ32" s="9">
        <v>24965.99</v>
      </c>
      <c r="AR32" s="10"/>
      <c r="AS32" s="9">
        <v>6743.9699299999993</v>
      </c>
      <c r="AT32" s="9">
        <v>13672.25001</v>
      </c>
      <c r="AU32" s="9">
        <v>20696.484680000001</v>
      </c>
      <c r="AV32" s="9">
        <v>28367.47</v>
      </c>
      <c r="AX32" s="9">
        <v>7927.6916799999999</v>
      </c>
      <c r="AY32" s="9">
        <v>16646.39963</v>
      </c>
      <c r="AZ32" s="9">
        <v>25138.283649999998</v>
      </c>
      <c r="BA32" s="9">
        <v>34036.19</v>
      </c>
      <c r="BC32" s="3"/>
      <c r="BE32" s="42" t="s">
        <v>93</v>
      </c>
      <c r="BG32" s="13">
        <f t="shared" si="54"/>
        <v>2479.3380183139998</v>
      </c>
      <c r="BH32" s="13">
        <f t="shared" si="55"/>
        <v>2958.4075019010006</v>
      </c>
      <c r="BI32" s="13">
        <f t="shared" si="55"/>
        <v>3046.4570448749992</v>
      </c>
      <c r="BJ32" s="13">
        <f t="shared" si="55"/>
        <v>2655.498493078001</v>
      </c>
      <c r="BK32" s="10"/>
      <c r="BL32" s="13">
        <f t="shared" si="56"/>
        <v>2793.3621407340001</v>
      </c>
      <c r="BM32" s="13">
        <f t="shared" si="57"/>
        <v>3215.6925910109999</v>
      </c>
      <c r="BN32" s="13">
        <f t="shared" si="57"/>
        <v>2882.3293282549985</v>
      </c>
      <c r="BO32" s="13">
        <f t="shared" si="57"/>
        <v>2635.654545399002</v>
      </c>
      <c r="BP32" s="10"/>
      <c r="BQ32" s="13">
        <f t="shared" si="58"/>
        <v>2836.1164526140001</v>
      </c>
      <c r="BR32" s="13">
        <f t="shared" si="59"/>
        <v>2986.1203234080003</v>
      </c>
      <c r="BS32" s="13">
        <f t="shared" si="59"/>
        <v>3164.4397141979989</v>
      </c>
      <c r="BT32" s="13">
        <f t="shared" si="59"/>
        <v>2113.33656333</v>
      </c>
      <c r="BU32" s="10"/>
      <c r="BV32" s="13">
        <f t="shared" si="60"/>
        <v>4035.4223458239994</v>
      </c>
      <c r="BW32" s="13">
        <f t="shared" si="61"/>
        <v>4001.8208883610005</v>
      </c>
      <c r="BX32" s="13">
        <f t="shared" si="61"/>
        <v>4997.69502569</v>
      </c>
      <c r="BY32" s="13">
        <f t="shared" si="61"/>
        <v>4840.4618779500033</v>
      </c>
      <c r="BZ32" s="10"/>
      <c r="CA32" s="13">
        <f t="shared" si="62"/>
        <v>4359.0493499999993</v>
      </c>
      <c r="CB32" s="13">
        <f t="shared" si="63"/>
        <v>5112.3399000000009</v>
      </c>
      <c r="CC32" s="13">
        <f t="shared" si="63"/>
        <v>5476.4730199999995</v>
      </c>
      <c r="CD32" s="13">
        <f t="shared" si="63"/>
        <v>5485.0587099999993</v>
      </c>
      <c r="CE32" s="10"/>
      <c r="CF32" s="13">
        <f t="shared" si="64"/>
        <v>4407.7009600000001</v>
      </c>
      <c r="CG32" s="13">
        <f t="shared" si="65"/>
        <v>4510.6235199999992</v>
      </c>
      <c r="CH32" s="13">
        <f t="shared" si="65"/>
        <v>6661.6755200000007</v>
      </c>
      <c r="CI32" s="13">
        <f t="shared" si="65"/>
        <v>6929.6964899999984</v>
      </c>
      <c r="CJ32" s="10"/>
      <c r="CK32" s="13">
        <f t="shared" si="66"/>
        <v>5064.4131200000002</v>
      </c>
      <c r="CL32" s="13">
        <f t="shared" si="67"/>
        <v>6270.2059500000005</v>
      </c>
      <c r="CM32" s="13">
        <f t="shared" si="67"/>
        <v>6138.282940000001</v>
      </c>
      <c r="CN32" s="13">
        <f t="shared" si="67"/>
        <v>6401.6079899999968</v>
      </c>
      <c r="CO32" s="10"/>
      <c r="CP32" s="13">
        <f t="shared" si="68"/>
        <v>6007.9297800000004</v>
      </c>
      <c r="CQ32" s="13">
        <f t="shared" si="69"/>
        <v>6521.0892999999996</v>
      </c>
      <c r="CR32" s="13">
        <f t="shared" si="69"/>
        <v>6081.1137299999991</v>
      </c>
      <c r="CS32" s="13">
        <f t="shared" si="69"/>
        <v>6355.8571900000024</v>
      </c>
      <c r="CT32" s="10"/>
      <c r="CU32" s="13">
        <f t="shared" si="70"/>
        <v>6743.9699299999993</v>
      </c>
      <c r="CV32" s="13">
        <f t="shared" si="71"/>
        <v>6928.2800800000005</v>
      </c>
      <c r="CW32" s="13">
        <f t="shared" si="71"/>
        <v>7024.2346700000016</v>
      </c>
      <c r="CX32" s="13" t="e">
        <f>#REF!-AU32</f>
        <v>#REF!</v>
      </c>
      <c r="CY32" s="10"/>
      <c r="CZ32" s="13">
        <f t="shared" si="72"/>
        <v>7927.6916799999999</v>
      </c>
      <c r="DA32" s="13">
        <f t="shared" si="73"/>
        <v>8718.70795</v>
      </c>
      <c r="DB32" s="13">
        <f t="shared" si="73"/>
        <v>8491.8840199999977</v>
      </c>
      <c r="DC32" s="13" t="e">
        <f>#REF!-AZ32</f>
        <v>#REF!</v>
      </c>
    </row>
    <row r="33" spans="1:107" ht="16.149999999999999" customHeight="1" x14ac:dyDescent="0.25">
      <c r="C33" s="42" t="s">
        <v>94</v>
      </c>
      <c r="E33" s="9">
        <v>533.17760999999996</v>
      </c>
      <c r="F33" s="9">
        <v>580.30315000000007</v>
      </c>
      <c r="G33" s="13">
        <v>628.07647444999998</v>
      </c>
      <c r="H33" s="13">
        <v>695.96903559999998</v>
      </c>
      <c r="I33" s="10"/>
      <c r="J33" s="9">
        <v>559.48766000000001</v>
      </c>
      <c r="K33" s="9">
        <v>645.91046999999992</v>
      </c>
      <c r="L33" s="13">
        <v>716.40607</v>
      </c>
      <c r="M33" s="13">
        <v>805.47083518800002</v>
      </c>
      <c r="N33" s="10"/>
      <c r="O33" s="9">
        <v>797.58252000000005</v>
      </c>
      <c r="P33" s="9">
        <v>910.14562148799996</v>
      </c>
      <c r="Q33" s="13">
        <v>1029.6534739839999</v>
      </c>
      <c r="R33" s="13">
        <v>1158.1009709309999</v>
      </c>
      <c r="S33" s="10"/>
      <c r="T33" s="9">
        <v>827.24546000000009</v>
      </c>
      <c r="U33" s="9">
        <v>959.32818238499999</v>
      </c>
      <c r="V33" s="13">
        <v>1117.8543052350001</v>
      </c>
      <c r="W33" s="13">
        <v>1261.2609775769999</v>
      </c>
      <c r="X33" s="10"/>
      <c r="Y33" s="9">
        <v>755.38198000000011</v>
      </c>
      <c r="Z33" s="9">
        <v>820.50083999999993</v>
      </c>
      <c r="AA33" s="13">
        <v>818.25036</v>
      </c>
      <c r="AB33" s="13">
        <v>839.59442000000001</v>
      </c>
      <c r="AC33" s="10"/>
      <c r="AD33" s="9">
        <v>718.09352000000001</v>
      </c>
      <c r="AE33" s="9">
        <v>859.92685000000006</v>
      </c>
      <c r="AF33" s="9">
        <v>903</v>
      </c>
      <c r="AG33" s="9">
        <v>983.23278000000005</v>
      </c>
      <c r="AH33" s="10"/>
      <c r="AI33" s="9">
        <v>1115.65699</v>
      </c>
      <c r="AJ33" s="9">
        <v>1164.7893000000001</v>
      </c>
      <c r="AK33" s="9">
        <v>1231.2435399999999</v>
      </c>
      <c r="AL33" s="9">
        <v>1287.07</v>
      </c>
      <c r="AM33" s="10"/>
      <c r="AN33" s="9">
        <v>1175.6317199999999</v>
      </c>
      <c r="AO33" s="9">
        <v>1253.9853899999998</v>
      </c>
      <c r="AP33" s="9">
        <v>1552.4896100000001</v>
      </c>
      <c r="AQ33" s="9">
        <v>1706.31</v>
      </c>
      <c r="AR33" s="10"/>
      <c r="AS33" s="9">
        <v>1410.56134</v>
      </c>
      <c r="AT33" s="9">
        <v>1279.24803</v>
      </c>
      <c r="AU33" s="9">
        <v>1375.88526</v>
      </c>
      <c r="AV33" s="9">
        <v>1744.18</v>
      </c>
      <c r="AX33" s="9">
        <v>1876.1339399999999</v>
      </c>
      <c r="AY33" s="9">
        <v>2622.6300499999998</v>
      </c>
      <c r="AZ33" s="9">
        <v>2843.4529500000003</v>
      </c>
      <c r="BA33" s="9">
        <v>2602.1799999999998</v>
      </c>
      <c r="BC33" s="3"/>
      <c r="BE33" s="42" t="s">
        <v>94</v>
      </c>
      <c r="BG33" s="13">
        <f t="shared" si="54"/>
        <v>533.17760999999996</v>
      </c>
      <c r="BH33" s="13">
        <f t="shared" si="55"/>
        <v>47.125540000000115</v>
      </c>
      <c r="BI33" s="13">
        <f t="shared" si="55"/>
        <v>47.773324449999905</v>
      </c>
      <c r="BJ33" s="13">
        <f t="shared" si="55"/>
        <v>67.892561150000006</v>
      </c>
      <c r="BK33" s="10"/>
      <c r="BL33" s="13">
        <f t="shared" si="56"/>
        <v>559.48766000000001</v>
      </c>
      <c r="BM33" s="13">
        <f t="shared" si="57"/>
        <v>86.422809999999913</v>
      </c>
      <c r="BN33" s="13">
        <f t="shared" si="57"/>
        <v>70.495600000000081</v>
      </c>
      <c r="BO33" s="13">
        <f t="shared" si="57"/>
        <v>89.064765188000024</v>
      </c>
      <c r="BP33" s="10"/>
      <c r="BQ33" s="13">
        <f t="shared" si="58"/>
        <v>797.58252000000005</v>
      </c>
      <c r="BR33" s="13">
        <f t="shared" si="59"/>
        <v>112.56310148799992</v>
      </c>
      <c r="BS33" s="13">
        <f t="shared" si="59"/>
        <v>119.50785249599994</v>
      </c>
      <c r="BT33" s="13">
        <f t="shared" si="59"/>
        <v>128.44749694699999</v>
      </c>
      <c r="BU33" s="10"/>
      <c r="BV33" s="13">
        <f t="shared" si="60"/>
        <v>827.24546000000009</v>
      </c>
      <c r="BW33" s="13">
        <f t="shared" si="61"/>
        <v>132.0827223849999</v>
      </c>
      <c r="BX33" s="13">
        <f t="shared" si="61"/>
        <v>158.52612285000009</v>
      </c>
      <c r="BY33" s="13">
        <f t="shared" si="61"/>
        <v>143.40667234199987</v>
      </c>
      <c r="BZ33" s="10"/>
      <c r="CA33" s="13">
        <f t="shared" si="62"/>
        <v>755.38198000000011</v>
      </c>
      <c r="CB33" s="13">
        <f t="shared" si="63"/>
        <v>65.118859999999813</v>
      </c>
      <c r="CC33" s="13">
        <f t="shared" si="63"/>
        <v>-2.250479999999925</v>
      </c>
      <c r="CD33" s="13">
        <f t="shared" si="63"/>
        <v>21.344060000000013</v>
      </c>
      <c r="CE33" s="10"/>
      <c r="CF33" s="13">
        <f t="shared" si="64"/>
        <v>718.09352000000001</v>
      </c>
      <c r="CG33" s="13">
        <f t="shared" si="65"/>
        <v>141.83333000000005</v>
      </c>
      <c r="CH33" s="13">
        <f t="shared" si="65"/>
        <v>43.073149999999941</v>
      </c>
      <c r="CI33" s="13">
        <f t="shared" si="65"/>
        <v>80.232780000000048</v>
      </c>
      <c r="CJ33" s="10"/>
      <c r="CK33" s="13">
        <f t="shared" si="66"/>
        <v>1115.65699</v>
      </c>
      <c r="CL33" s="13">
        <f t="shared" si="67"/>
        <v>49.132310000000189</v>
      </c>
      <c r="CM33" s="13">
        <f t="shared" si="67"/>
        <v>66.4542399999998</v>
      </c>
      <c r="CN33" s="13">
        <f t="shared" si="67"/>
        <v>55.826459999999997</v>
      </c>
      <c r="CO33" s="10"/>
      <c r="CP33" s="13">
        <f t="shared" si="68"/>
        <v>1175.6317199999999</v>
      </c>
      <c r="CQ33" s="13">
        <f t="shared" si="69"/>
        <v>78.353669999999966</v>
      </c>
      <c r="CR33" s="13">
        <f t="shared" si="69"/>
        <v>298.50422000000026</v>
      </c>
      <c r="CS33" s="13">
        <f t="shared" si="69"/>
        <v>153.82038999999986</v>
      </c>
      <c r="CT33" s="10"/>
      <c r="CU33" s="13">
        <f t="shared" si="70"/>
        <v>1410.56134</v>
      </c>
      <c r="CV33" s="13">
        <f t="shared" si="71"/>
        <v>-131.31331</v>
      </c>
      <c r="CW33" s="13">
        <f t="shared" si="71"/>
        <v>96.637230000000045</v>
      </c>
      <c r="CX33" s="13" t="e">
        <f>#REF!-AU33</f>
        <v>#REF!</v>
      </c>
      <c r="CY33" s="10"/>
      <c r="CZ33" s="13">
        <f t="shared" si="72"/>
        <v>1876.1339399999999</v>
      </c>
      <c r="DA33" s="13">
        <f t="shared" si="73"/>
        <v>746.49610999999982</v>
      </c>
      <c r="DB33" s="13">
        <f t="shared" si="73"/>
        <v>220.82290000000057</v>
      </c>
      <c r="DC33" s="13" t="e">
        <f>#REF!-AZ33</f>
        <v>#REF!</v>
      </c>
    </row>
    <row r="34" spans="1:107" ht="16.149999999999999" customHeight="1" x14ac:dyDescent="0.25">
      <c r="C34" s="42" t="s">
        <v>95</v>
      </c>
      <c r="E34" s="9">
        <v>3977.1159791220002</v>
      </c>
      <c r="F34" s="9">
        <v>8105.0525722459997</v>
      </c>
      <c r="G34" s="13">
        <v>12379.171616854999</v>
      </c>
      <c r="H34" s="13">
        <v>17423.412124408002</v>
      </c>
      <c r="I34" s="10"/>
      <c r="J34" s="9">
        <v>4806.8259829230001</v>
      </c>
      <c r="K34" s="9">
        <v>9744.3282689549997</v>
      </c>
      <c r="L34" s="13">
        <v>15907.94634</v>
      </c>
      <c r="M34" s="13">
        <v>22720.232039519</v>
      </c>
      <c r="N34" s="10"/>
      <c r="O34" s="9">
        <v>7427.6195758459999</v>
      </c>
      <c r="P34" s="9">
        <v>14903.811313806</v>
      </c>
      <c r="Q34" s="13">
        <v>22653.724341548001</v>
      </c>
      <c r="R34" s="13">
        <v>30452.480993444999</v>
      </c>
      <c r="S34" s="10"/>
      <c r="T34" s="9">
        <v>8663.1858616080008</v>
      </c>
      <c r="U34" s="9">
        <v>17598.271877110001</v>
      </c>
      <c r="V34" s="13">
        <v>26850.934278920002</v>
      </c>
      <c r="W34" s="13">
        <v>36487.830454000003</v>
      </c>
      <c r="X34" s="10"/>
      <c r="Y34" s="9">
        <v>10023.027910000001</v>
      </c>
      <c r="Z34" s="9">
        <v>20185.96962</v>
      </c>
      <c r="AA34" s="13">
        <v>32539.35367</v>
      </c>
      <c r="AB34" s="13">
        <v>43658.444819999997</v>
      </c>
      <c r="AC34" s="10"/>
      <c r="AD34" s="9">
        <v>12546.02317</v>
      </c>
      <c r="AE34" s="9">
        <v>25360.337939999998</v>
      </c>
      <c r="AF34" s="9">
        <v>38466</v>
      </c>
      <c r="AG34" s="9">
        <v>52024.967049999999</v>
      </c>
      <c r="AH34" s="10"/>
      <c r="AI34" s="9">
        <v>14594.848810000001</v>
      </c>
      <c r="AJ34" s="9">
        <v>30536.148269999998</v>
      </c>
      <c r="AK34" s="9">
        <v>48380.076719999997</v>
      </c>
      <c r="AL34" s="9">
        <v>66138.95</v>
      </c>
      <c r="AM34" s="10"/>
      <c r="AN34" s="9">
        <v>17760.649550000002</v>
      </c>
      <c r="AO34" s="9">
        <v>35381.638749999998</v>
      </c>
      <c r="AP34" s="9">
        <v>55007.369570000003</v>
      </c>
      <c r="AQ34" s="9">
        <v>72776.649999999994</v>
      </c>
      <c r="AR34" s="10"/>
      <c r="AS34" s="9">
        <v>18031.854809999997</v>
      </c>
      <c r="AT34" s="9">
        <v>36826.129700000005</v>
      </c>
      <c r="AU34" s="9">
        <v>56525.222500000003</v>
      </c>
      <c r="AV34" s="9">
        <v>76072.009999999995</v>
      </c>
      <c r="AX34" s="9">
        <v>21332.391370000001</v>
      </c>
      <c r="AY34" s="9">
        <v>43171.310770000004</v>
      </c>
      <c r="AZ34" s="9">
        <v>65543.954169999997</v>
      </c>
      <c r="BA34" s="9">
        <v>88828.82</v>
      </c>
      <c r="BC34" s="3"/>
      <c r="BE34" s="42" t="s">
        <v>95</v>
      </c>
      <c r="BG34" s="13">
        <f t="shared" si="54"/>
        <v>3977.1159791220002</v>
      </c>
      <c r="BH34" s="13">
        <f t="shared" si="55"/>
        <v>4127.936593123999</v>
      </c>
      <c r="BI34" s="13">
        <f t="shared" si="55"/>
        <v>4274.1190446089995</v>
      </c>
      <c r="BJ34" s="13">
        <f t="shared" si="55"/>
        <v>5044.2405075530023</v>
      </c>
      <c r="BK34" s="10"/>
      <c r="BL34" s="13">
        <f t="shared" si="56"/>
        <v>4806.8259829230001</v>
      </c>
      <c r="BM34" s="13">
        <f t="shared" si="57"/>
        <v>4937.5022860319996</v>
      </c>
      <c r="BN34" s="13">
        <f t="shared" si="57"/>
        <v>6163.6180710450008</v>
      </c>
      <c r="BO34" s="13">
        <f t="shared" si="57"/>
        <v>6812.2856995189995</v>
      </c>
      <c r="BP34" s="10"/>
      <c r="BQ34" s="13">
        <f t="shared" si="58"/>
        <v>7427.6195758459999</v>
      </c>
      <c r="BR34" s="13">
        <f t="shared" si="59"/>
        <v>7476.19173796</v>
      </c>
      <c r="BS34" s="13">
        <f t="shared" si="59"/>
        <v>7749.9130277420008</v>
      </c>
      <c r="BT34" s="13">
        <f t="shared" si="59"/>
        <v>7798.7566518969979</v>
      </c>
      <c r="BU34" s="10"/>
      <c r="BV34" s="13">
        <f t="shared" si="60"/>
        <v>8663.1858616080008</v>
      </c>
      <c r="BW34" s="13">
        <f t="shared" si="61"/>
        <v>8935.086015502</v>
      </c>
      <c r="BX34" s="13">
        <f t="shared" si="61"/>
        <v>9252.662401810001</v>
      </c>
      <c r="BY34" s="13">
        <f t="shared" si="61"/>
        <v>9636.8961750800008</v>
      </c>
      <c r="BZ34" s="10"/>
      <c r="CA34" s="13">
        <f t="shared" si="62"/>
        <v>10023.027910000001</v>
      </c>
      <c r="CB34" s="13">
        <f t="shared" si="63"/>
        <v>10162.941709999999</v>
      </c>
      <c r="CC34" s="13">
        <f t="shared" si="63"/>
        <v>12353.384050000001</v>
      </c>
      <c r="CD34" s="13">
        <f t="shared" si="63"/>
        <v>11119.091149999997</v>
      </c>
      <c r="CE34" s="10"/>
      <c r="CF34" s="13">
        <f t="shared" si="64"/>
        <v>12546.02317</v>
      </c>
      <c r="CG34" s="13">
        <f t="shared" si="65"/>
        <v>12814.314769999997</v>
      </c>
      <c r="CH34" s="13">
        <f t="shared" si="65"/>
        <v>13105.662060000002</v>
      </c>
      <c r="CI34" s="13">
        <f t="shared" si="65"/>
        <v>13558.967049999999</v>
      </c>
      <c r="CJ34" s="10"/>
      <c r="CK34" s="13">
        <f t="shared" si="66"/>
        <v>14594.848810000001</v>
      </c>
      <c r="CL34" s="13">
        <f t="shared" si="67"/>
        <v>15941.299459999997</v>
      </c>
      <c r="CM34" s="13">
        <f t="shared" si="67"/>
        <v>17843.928449999999</v>
      </c>
      <c r="CN34" s="13">
        <f t="shared" si="67"/>
        <v>17758.87328</v>
      </c>
      <c r="CO34" s="10"/>
      <c r="CP34" s="13">
        <f t="shared" si="68"/>
        <v>17760.649550000002</v>
      </c>
      <c r="CQ34" s="13">
        <f t="shared" si="69"/>
        <v>17620.989199999996</v>
      </c>
      <c r="CR34" s="13">
        <f t="shared" si="69"/>
        <v>19625.730820000004</v>
      </c>
      <c r="CS34" s="13">
        <f t="shared" si="69"/>
        <v>17769.280429999992</v>
      </c>
      <c r="CT34" s="10"/>
      <c r="CU34" s="13">
        <f t="shared" si="70"/>
        <v>18031.854809999997</v>
      </c>
      <c r="CV34" s="13">
        <f t="shared" si="71"/>
        <v>18794.274890000008</v>
      </c>
      <c r="CW34" s="13">
        <f t="shared" si="71"/>
        <v>19699.092799999999</v>
      </c>
      <c r="CX34" s="13" t="e">
        <f>#REF!-AU34</f>
        <v>#REF!</v>
      </c>
      <c r="CY34" s="10"/>
      <c r="CZ34" s="13">
        <f t="shared" si="72"/>
        <v>21332.391370000001</v>
      </c>
      <c r="DA34" s="13">
        <f t="shared" si="73"/>
        <v>21838.919400000002</v>
      </c>
      <c r="DB34" s="13">
        <f t="shared" si="73"/>
        <v>22372.643399999994</v>
      </c>
      <c r="DC34" s="13" t="e">
        <f>#REF!-AZ34</f>
        <v>#REF!</v>
      </c>
    </row>
    <row r="35" spans="1:107" ht="16.149999999999999" customHeight="1" x14ac:dyDescent="0.25">
      <c r="C35" s="42" t="s">
        <v>96</v>
      </c>
      <c r="E35" s="9">
        <v>1119.4169084389998</v>
      </c>
      <c r="F35" s="9">
        <v>2444.9728853050001</v>
      </c>
      <c r="G35" s="13">
        <v>3685.0395659199999</v>
      </c>
      <c r="H35" s="13">
        <v>4923.266644112</v>
      </c>
      <c r="I35" s="10"/>
      <c r="J35" s="9">
        <v>1316.882926773</v>
      </c>
      <c r="K35" s="9">
        <v>2897.4462956600005</v>
      </c>
      <c r="L35" s="13">
        <v>4320.4599200000002</v>
      </c>
      <c r="M35" s="13">
        <v>5797.2117232840001</v>
      </c>
      <c r="N35" s="10"/>
      <c r="O35" s="9">
        <v>1749.823935997</v>
      </c>
      <c r="P35" s="9">
        <v>3870.137424004</v>
      </c>
      <c r="Q35" s="13">
        <v>5572.252637824</v>
      </c>
      <c r="R35" s="13">
        <v>7414.4104777430002</v>
      </c>
      <c r="S35" s="10"/>
      <c r="T35" s="9">
        <v>2135.7710653920003</v>
      </c>
      <c r="U35" s="9">
        <v>4730.8097313850003</v>
      </c>
      <c r="V35" s="13">
        <v>6798.3280242199999</v>
      </c>
      <c r="W35" s="13">
        <v>8968.0530439329996</v>
      </c>
      <c r="X35" s="10"/>
      <c r="Y35" s="9">
        <v>2659.0787300000002</v>
      </c>
      <c r="Z35" s="9">
        <v>5626.8795499999997</v>
      </c>
      <c r="AA35" s="13">
        <v>8338.4737499999992</v>
      </c>
      <c r="AB35" s="13">
        <v>11032.1031</v>
      </c>
      <c r="AC35" s="10"/>
      <c r="AD35" s="9">
        <v>3339.9934899999998</v>
      </c>
      <c r="AE35" s="9">
        <v>6915.9778900000001</v>
      </c>
      <c r="AF35" s="9">
        <v>10137</v>
      </c>
      <c r="AG35" s="9">
        <v>13252.223540000001</v>
      </c>
      <c r="AH35" s="10"/>
      <c r="AI35" s="9">
        <v>3750.5512899999999</v>
      </c>
      <c r="AJ35" s="9">
        <v>8294.5569599999999</v>
      </c>
      <c r="AK35" s="9">
        <v>12154.277300000002</v>
      </c>
      <c r="AL35" s="9">
        <v>16052.98</v>
      </c>
      <c r="AM35" s="10"/>
      <c r="AN35" s="9">
        <v>4222.6160799999998</v>
      </c>
      <c r="AO35" s="9">
        <v>8769.7388599999995</v>
      </c>
      <c r="AP35" s="9">
        <v>13454.976199999999</v>
      </c>
      <c r="AQ35" s="9">
        <v>17479.259999999998</v>
      </c>
      <c r="AR35" s="10"/>
      <c r="AS35" s="9">
        <v>4377.6824500000002</v>
      </c>
      <c r="AT35" s="9">
        <v>9274.2328800000014</v>
      </c>
      <c r="AU35" s="9">
        <v>14121.168960000001</v>
      </c>
      <c r="AV35" s="9">
        <v>18418.580000000002</v>
      </c>
      <c r="AX35" s="9">
        <v>5333.3562699999993</v>
      </c>
      <c r="AY35" s="9">
        <v>11365.91756</v>
      </c>
      <c r="AZ35" s="9">
        <v>17019.27376</v>
      </c>
      <c r="BA35" s="9">
        <v>22335.54</v>
      </c>
      <c r="BC35" s="3"/>
      <c r="BE35" s="42" t="s">
        <v>96</v>
      </c>
      <c r="BG35" s="13">
        <f t="shared" si="54"/>
        <v>1119.4169084389998</v>
      </c>
      <c r="BH35" s="13">
        <f t="shared" si="55"/>
        <v>1325.5559768660003</v>
      </c>
      <c r="BI35" s="13">
        <f t="shared" si="55"/>
        <v>1240.0666806149998</v>
      </c>
      <c r="BJ35" s="13">
        <f t="shared" si="55"/>
        <v>1238.2270781920001</v>
      </c>
      <c r="BK35" s="10"/>
      <c r="BL35" s="13">
        <f t="shared" si="56"/>
        <v>1316.882926773</v>
      </c>
      <c r="BM35" s="13">
        <f t="shared" si="57"/>
        <v>1580.5633688870005</v>
      </c>
      <c r="BN35" s="13">
        <f t="shared" si="57"/>
        <v>1423.0136243399998</v>
      </c>
      <c r="BO35" s="13">
        <f t="shared" si="57"/>
        <v>1476.7518032839998</v>
      </c>
      <c r="BP35" s="10"/>
      <c r="BQ35" s="13">
        <f t="shared" si="58"/>
        <v>1749.823935997</v>
      </c>
      <c r="BR35" s="13">
        <f t="shared" si="59"/>
        <v>2120.3134880070002</v>
      </c>
      <c r="BS35" s="13">
        <f t="shared" si="59"/>
        <v>1702.11521382</v>
      </c>
      <c r="BT35" s="13">
        <f t="shared" si="59"/>
        <v>1842.1578399190003</v>
      </c>
      <c r="BU35" s="10"/>
      <c r="BV35" s="13">
        <f t="shared" si="60"/>
        <v>2135.7710653920003</v>
      </c>
      <c r="BW35" s="13">
        <f t="shared" si="61"/>
        <v>2595.038665993</v>
      </c>
      <c r="BX35" s="13">
        <f t="shared" si="61"/>
        <v>2067.5182928349996</v>
      </c>
      <c r="BY35" s="13">
        <f t="shared" si="61"/>
        <v>2169.7250197129997</v>
      </c>
      <c r="BZ35" s="10"/>
      <c r="CA35" s="13">
        <f t="shared" si="62"/>
        <v>2659.0787300000002</v>
      </c>
      <c r="CB35" s="13">
        <f t="shared" si="63"/>
        <v>2967.8008199999995</v>
      </c>
      <c r="CC35" s="13">
        <f t="shared" si="63"/>
        <v>2711.5941999999995</v>
      </c>
      <c r="CD35" s="13">
        <f t="shared" si="63"/>
        <v>2693.6293500000011</v>
      </c>
      <c r="CE35" s="10"/>
      <c r="CF35" s="13">
        <f t="shared" si="64"/>
        <v>3339.9934899999998</v>
      </c>
      <c r="CG35" s="13">
        <f t="shared" si="65"/>
        <v>3575.9844000000003</v>
      </c>
      <c r="CH35" s="13">
        <f t="shared" si="65"/>
        <v>3221.0221099999999</v>
      </c>
      <c r="CI35" s="13">
        <f t="shared" si="65"/>
        <v>3115.2235400000009</v>
      </c>
      <c r="CJ35" s="10"/>
      <c r="CK35" s="13">
        <f t="shared" si="66"/>
        <v>3750.5512899999999</v>
      </c>
      <c r="CL35" s="13">
        <f t="shared" si="67"/>
        <v>4544.0056700000005</v>
      </c>
      <c r="CM35" s="13">
        <f t="shared" si="67"/>
        <v>3859.7203400000017</v>
      </c>
      <c r="CN35" s="13">
        <f t="shared" si="67"/>
        <v>3898.702699999998</v>
      </c>
      <c r="CO35" s="10"/>
      <c r="CP35" s="13">
        <f t="shared" si="68"/>
        <v>4222.6160799999998</v>
      </c>
      <c r="CQ35" s="13">
        <f t="shared" si="69"/>
        <v>4547.1227799999997</v>
      </c>
      <c r="CR35" s="13">
        <f t="shared" si="69"/>
        <v>4685.2373399999997</v>
      </c>
      <c r="CS35" s="13">
        <f t="shared" si="69"/>
        <v>4024.2837999999992</v>
      </c>
      <c r="CT35" s="10"/>
      <c r="CU35" s="13">
        <f t="shared" si="70"/>
        <v>4377.6824500000002</v>
      </c>
      <c r="CV35" s="13">
        <f t="shared" si="71"/>
        <v>4896.5504300000011</v>
      </c>
      <c r="CW35" s="13">
        <f t="shared" si="71"/>
        <v>4846.9360799999995</v>
      </c>
      <c r="CX35" s="13" t="e">
        <f>#REF!-AU35</f>
        <v>#REF!</v>
      </c>
      <c r="CY35" s="10"/>
      <c r="CZ35" s="13">
        <f t="shared" si="72"/>
        <v>5333.3562699999993</v>
      </c>
      <c r="DA35" s="13">
        <f t="shared" si="73"/>
        <v>6032.5612900000006</v>
      </c>
      <c r="DB35" s="13">
        <f t="shared" si="73"/>
        <v>5653.3562000000002</v>
      </c>
      <c r="DC35" s="13" t="e">
        <f>#REF!-AZ35</f>
        <v>#REF!</v>
      </c>
    </row>
    <row r="36" spans="1:107" ht="16.149999999999999" customHeight="1" x14ac:dyDescent="0.25">
      <c r="C36" s="42" t="s">
        <v>97</v>
      </c>
      <c r="E36" s="9">
        <v>154.08027769200001</v>
      </c>
      <c r="F36" s="9">
        <v>383.56317858800003</v>
      </c>
      <c r="G36" s="13">
        <v>715.62239944500004</v>
      </c>
      <c r="H36" s="13">
        <v>805.15804301599997</v>
      </c>
      <c r="I36" s="10"/>
      <c r="J36" s="9">
        <v>136.95265366499999</v>
      </c>
      <c r="K36" s="9">
        <v>415.73107234999998</v>
      </c>
      <c r="L36" s="13">
        <v>807.60424999999998</v>
      </c>
      <c r="M36" s="13">
        <v>993.67872139500003</v>
      </c>
      <c r="N36" s="10"/>
      <c r="O36" s="9">
        <v>266.93837281600003</v>
      </c>
      <c r="P36" s="9">
        <v>976.967524078</v>
      </c>
      <c r="Q36" s="13">
        <v>1511.5707893020001</v>
      </c>
      <c r="R36" s="13">
        <v>1720.580144278</v>
      </c>
      <c r="S36" s="10"/>
      <c r="T36" s="9">
        <v>243.87535748799999</v>
      </c>
      <c r="U36" s="9">
        <v>857.50140682999995</v>
      </c>
      <c r="V36" s="13">
        <v>1269.53624644</v>
      </c>
      <c r="W36" s="13">
        <v>1584.890694751</v>
      </c>
      <c r="X36" s="10"/>
      <c r="Y36" s="9">
        <v>301.06914</v>
      </c>
      <c r="Z36" s="9">
        <v>1163.7858600000002</v>
      </c>
      <c r="AA36" s="13">
        <v>1631.54973</v>
      </c>
      <c r="AB36" s="13">
        <v>2070.24647</v>
      </c>
      <c r="AC36" s="10"/>
      <c r="AD36" s="9">
        <v>530.82458999999994</v>
      </c>
      <c r="AE36" s="9">
        <v>1054.4336899999998</v>
      </c>
      <c r="AF36" s="9">
        <v>1285</v>
      </c>
      <c r="AG36" s="9">
        <v>1781.09581</v>
      </c>
      <c r="AH36" s="10"/>
      <c r="AI36" s="9">
        <v>236.05298999999999</v>
      </c>
      <c r="AJ36" s="9">
        <v>1014.23384</v>
      </c>
      <c r="AK36" s="9">
        <v>1377.05071</v>
      </c>
      <c r="AL36" s="9">
        <v>1753.68</v>
      </c>
      <c r="AM36" s="10"/>
      <c r="AN36" s="9">
        <v>674.30668999999989</v>
      </c>
      <c r="AO36" s="9">
        <v>1457.4304299999999</v>
      </c>
      <c r="AP36" s="9">
        <v>1972.00928</v>
      </c>
      <c r="AQ36" s="9">
        <v>2420.4899999999998</v>
      </c>
      <c r="AR36" s="10"/>
      <c r="AS36" s="9">
        <v>235.65654999999998</v>
      </c>
      <c r="AT36" s="9">
        <v>1472.53775</v>
      </c>
      <c r="AU36" s="9">
        <v>2082.8583899999999</v>
      </c>
      <c r="AV36" s="9">
        <v>2601.65</v>
      </c>
      <c r="AX36" s="9">
        <v>472.94396999999998</v>
      </c>
      <c r="AY36" s="9">
        <v>1985.1672800000001</v>
      </c>
      <c r="AZ36" s="9">
        <v>2619.3912999999998</v>
      </c>
      <c r="BA36" s="9">
        <v>3372.39</v>
      </c>
      <c r="BC36" s="3"/>
      <c r="BE36" s="42" t="s">
        <v>97</v>
      </c>
      <c r="BG36" s="13">
        <f t="shared" si="54"/>
        <v>154.08027769200001</v>
      </c>
      <c r="BH36" s="13">
        <f t="shared" si="55"/>
        <v>229.48290089600002</v>
      </c>
      <c r="BI36" s="13">
        <f t="shared" si="55"/>
        <v>332.05922085700001</v>
      </c>
      <c r="BJ36" s="13">
        <f t="shared" si="55"/>
        <v>89.535643570999923</v>
      </c>
      <c r="BK36" s="10"/>
      <c r="BL36" s="13">
        <f t="shared" si="56"/>
        <v>136.95265366499999</v>
      </c>
      <c r="BM36" s="13">
        <f t="shared" si="57"/>
        <v>278.77841868500002</v>
      </c>
      <c r="BN36" s="13">
        <f t="shared" si="57"/>
        <v>391.87317765</v>
      </c>
      <c r="BO36" s="13">
        <f t="shared" si="57"/>
        <v>186.07447139500005</v>
      </c>
      <c r="BP36" s="10"/>
      <c r="BQ36" s="13">
        <f t="shared" si="58"/>
        <v>266.93837281600003</v>
      </c>
      <c r="BR36" s="13">
        <f t="shared" si="59"/>
        <v>710.02915126199991</v>
      </c>
      <c r="BS36" s="13">
        <f t="shared" si="59"/>
        <v>534.6032652240001</v>
      </c>
      <c r="BT36" s="13">
        <f t="shared" si="59"/>
        <v>209.00935497599994</v>
      </c>
      <c r="BU36" s="10"/>
      <c r="BV36" s="13">
        <f t="shared" si="60"/>
        <v>243.87535748799999</v>
      </c>
      <c r="BW36" s="13">
        <f t="shared" si="61"/>
        <v>613.62604934199999</v>
      </c>
      <c r="BX36" s="13">
        <f t="shared" si="61"/>
        <v>412.03483961000006</v>
      </c>
      <c r="BY36" s="13">
        <f t="shared" si="61"/>
        <v>315.35444831099994</v>
      </c>
      <c r="BZ36" s="10"/>
      <c r="CA36" s="13">
        <f t="shared" si="62"/>
        <v>301.06914</v>
      </c>
      <c r="CB36" s="13">
        <f t="shared" si="63"/>
        <v>862.71672000000012</v>
      </c>
      <c r="CC36" s="13">
        <f t="shared" si="63"/>
        <v>467.76386999999977</v>
      </c>
      <c r="CD36" s="13">
        <f t="shared" si="63"/>
        <v>438.69674000000009</v>
      </c>
      <c r="CE36" s="10"/>
      <c r="CF36" s="13">
        <f t="shared" si="64"/>
        <v>530.82458999999994</v>
      </c>
      <c r="CG36" s="13">
        <f t="shared" si="65"/>
        <v>523.6090999999999</v>
      </c>
      <c r="CH36" s="13">
        <f t="shared" si="65"/>
        <v>230.56631000000016</v>
      </c>
      <c r="CI36" s="13">
        <f t="shared" si="65"/>
        <v>496.09581000000003</v>
      </c>
      <c r="CJ36" s="10"/>
      <c r="CK36" s="13">
        <f t="shared" si="66"/>
        <v>236.05298999999999</v>
      </c>
      <c r="CL36" s="13">
        <f t="shared" si="67"/>
        <v>778.18084999999996</v>
      </c>
      <c r="CM36" s="13">
        <f t="shared" si="67"/>
        <v>362.81686999999999</v>
      </c>
      <c r="CN36" s="13">
        <f t="shared" si="67"/>
        <v>376.62929000000008</v>
      </c>
      <c r="CO36" s="10"/>
      <c r="CP36" s="13">
        <f t="shared" si="68"/>
        <v>674.30668999999989</v>
      </c>
      <c r="CQ36" s="13">
        <f t="shared" si="69"/>
        <v>783.12374</v>
      </c>
      <c r="CR36" s="13">
        <f t="shared" si="69"/>
        <v>514.5788500000001</v>
      </c>
      <c r="CS36" s="13">
        <f t="shared" si="69"/>
        <v>448.48071999999979</v>
      </c>
      <c r="CT36" s="10"/>
      <c r="CU36" s="13">
        <f t="shared" si="70"/>
        <v>235.65654999999998</v>
      </c>
      <c r="CV36" s="13">
        <f t="shared" si="71"/>
        <v>1236.8812</v>
      </c>
      <c r="CW36" s="13">
        <f t="shared" si="71"/>
        <v>610.32063999999991</v>
      </c>
      <c r="CX36" s="13" t="e">
        <f>#REF!-AU36</f>
        <v>#REF!</v>
      </c>
      <c r="CY36" s="10"/>
      <c r="CZ36" s="13">
        <f t="shared" si="72"/>
        <v>472.94396999999998</v>
      </c>
      <c r="DA36" s="13">
        <f t="shared" si="73"/>
        <v>1512.2233100000001</v>
      </c>
      <c r="DB36" s="13">
        <f t="shared" si="73"/>
        <v>634.22401999999965</v>
      </c>
      <c r="DC36" s="13" t="e">
        <f>#REF!-AZ36</f>
        <v>#REF!</v>
      </c>
    </row>
    <row r="37" spans="1:107" ht="16.149999999999999" customHeight="1" x14ac:dyDescent="0.25">
      <c r="C37" s="38"/>
      <c r="E37" s="39"/>
      <c r="F37" s="39"/>
      <c r="G37" s="39"/>
      <c r="H37" s="40"/>
      <c r="I37" s="10"/>
      <c r="J37" s="39"/>
      <c r="K37" s="39"/>
      <c r="L37" s="39"/>
      <c r="M37" s="40"/>
      <c r="N37" s="10"/>
      <c r="O37" s="39"/>
      <c r="P37" s="39"/>
      <c r="Q37" s="39"/>
      <c r="R37" s="40"/>
      <c r="S37" s="10"/>
      <c r="T37" s="39"/>
      <c r="U37" s="39"/>
      <c r="V37" s="39"/>
      <c r="W37" s="40"/>
      <c r="X37" s="10"/>
      <c r="Y37" s="39"/>
      <c r="Z37" s="39"/>
      <c r="AA37" s="39"/>
      <c r="AB37" s="40"/>
      <c r="AC37" s="10"/>
      <c r="AD37" s="39"/>
      <c r="AE37" s="39"/>
      <c r="AF37" s="39"/>
      <c r="AG37" s="39"/>
      <c r="AH37" s="10"/>
      <c r="AI37" s="39"/>
      <c r="AJ37" s="39"/>
      <c r="AK37" s="39"/>
      <c r="AL37" s="39"/>
      <c r="AM37" s="10"/>
      <c r="AN37" s="39"/>
      <c r="AO37" s="39"/>
      <c r="AP37" s="39"/>
      <c r="AQ37" s="39"/>
      <c r="AR37" s="10"/>
      <c r="AS37" s="39"/>
      <c r="AT37" s="39"/>
      <c r="AU37" s="39"/>
      <c r="AV37" s="39"/>
      <c r="AX37" s="39"/>
      <c r="AY37" s="39"/>
      <c r="AZ37" s="39"/>
      <c r="BA37" s="39"/>
      <c r="BC37" s="3"/>
    </row>
    <row r="38" spans="1:107" ht="16.149999999999999" customHeight="1" x14ac:dyDescent="0.25">
      <c r="C38" s="43" t="s">
        <v>98</v>
      </c>
      <c r="E38" s="44" t="s">
        <v>1</v>
      </c>
      <c r="F38" s="44" t="s">
        <v>2</v>
      </c>
      <c r="G38" s="44" t="s">
        <v>3</v>
      </c>
      <c r="H38" s="44">
        <v>2015</v>
      </c>
      <c r="I38" s="45"/>
      <c r="J38" s="44" t="s">
        <v>4</v>
      </c>
      <c r="K38" s="44" t="s">
        <v>5</v>
      </c>
      <c r="L38" s="44" t="s">
        <v>6</v>
      </c>
      <c r="M38" s="44">
        <v>2016</v>
      </c>
      <c r="N38" s="45"/>
      <c r="O38" s="44" t="s">
        <v>7</v>
      </c>
      <c r="P38" s="44" t="s">
        <v>8</v>
      </c>
      <c r="Q38" s="44" t="s">
        <v>9</v>
      </c>
      <c r="R38" s="44">
        <v>2017</v>
      </c>
      <c r="S38" s="45"/>
      <c r="T38" s="44" t="s">
        <v>10</v>
      </c>
      <c r="U38" s="44" t="s">
        <v>11</v>
      </c>
      <c r="V38" s="44" t="s">
        <v>12</v>
      </c>
      <c r="W38" s="44">
        <v>2018</v>
      </c>
      <c r="X38" s="45"/>
      <c r="Y38" s="44" t="s">
        <v>13</v>
      </c>
      <c r="Z38" s="44" t="s">
        <v>14</v>
      </c>
      <c r="AA38" s="44" t="s">
        <v>15</v>
      </c>
      <c r="AB38" s="44">
        <v>2019</v>
      </c>
      <c r="AC38" s="45"/>
      <c r="AD38" s="44" t="s">
        <v>16</v>
      </c>
      <c r="AE38" s="44" t="s">
        <v>17</v>
      </c>
      <c r="AF38" s="44" t="s">
        <v>18</v>
      </c>
      <c r="AG38" s="44">
        <v>2020</v>
      </c>
      <c r="AH38" s="45"/>
      <c r="AI38" s="44" t="s">
        <v>19</v>
      </c>
      <c r="AJ38" s="44" t="s">
        <v>20</v>
      </c>
      <c r="AK38" s="44" t="s">
        <v>21</v>
      </c>
      <c r="AL38" s="44">
        <v>2021</v>
      </c>
      <c r="AM38" s="45"/>
      <c r="AN38" s="44" t="s">
        <v>22</v>
      </c>
      <c r="AO38" s="44" t="s">
        <v>23</v>
      </c>
      <c r="AP38" s="44" t="s">
        <v>24</v>
      </c>
      <c r="AQ38" s="44">
        <v>2022</v>
      </c>
      <c r="AR38" s="45"/>
      <c r="AS38" s="44" t="s">
        <v>25</v>
      </c>
      <c r="AT38" s="44" t="s">
        <v>26</v>
      </c>
      <c r="AU38" s="44" t="s">
        <v>27</v>
      </c>
      <c r="AV38" s="44">
        <v>2023</v>
      </c>
      <c r="AX38" s="44" t="s">
        <v>28</v>
      </c>
      <c r="AY38" s="44" t="s">
        <v>29</v>
      </c>
      <c r="AZ38" s="44" t="s">
        <v>30</v>
      </c>
      <c r="BA38" s="44">
        <v>2024</v>
      </c>
    </row>
    <row r="39" spans="1:107" ht="16.149999999999999" customHeight="1" x14ac:dyDescent="0.25">
      <c r="A39" s="1" t="s">
        <v>99</v>
      </c>
      <c r="C39" s="46" t="s">
        <v>100</v>
      </c>
      <c r="E39" s="47">
        <v>216564.13283459999</v>
      </c>
      <c r="F39" s="47">
        <v>228968</v>
      </c>
      <c r="G39" s="47">
        <v>239750.1</v>
      </c>
      <c r="H39" s="47">
        <v>249240</v>
      </c>
      <c r="I39" s="10"/>
      <c r="J39" s="47">
        <f>SUM(J6,H6,-E6)</f>
        <v>257544.1805354</v>
      </c>
      <c r="K39" s="47">
        <f>SUM(K6,H6,-F6)</f>
        <v>272472.07204887504</v>
      </c>
      <c r="L39" s="47">
        <f>SUM(L6,H6,-G6)</f>
        <v>283016.07204887504</v>
      </c>
      <c r="M39" s="47">
        <f>M6</f>
        <v>290524.485462891</v>
      </c>
      <c r="N39" s="10"/>
      <c r="O39" s="47">
        <f>SUM(O6,M6,-J6)</f>
        <v>313587.68998289102</v>
      </c>
      <c r="P39" s="47">
        <f>SUM(P6,M6,-K6)</f>
        <v>316583.857724478</v>
      </c>
      <c r="Q39" s="47">
        <f>SUM(Q6,M6,-L6)</f>
        <v>332396.30973354797</v>
      </c>
      <c r="R39" s="47">
        <f>R6</f>
        <v>343142</v>
      </c>
      <c r="S39" s="10"/>
      <c r="T39" s="47">
        <f>SUM(T6,R6,-O6)</f>
        <v>344511.35469999997</v>
      </c>
      <c r="U39" s="47">
        <f>SUM(U6,R6,-P6)</f>
        <v>359678.682341423</v>
      </c>
      <c r="V39" s="47">
        <f>SUM(V6,R6,-Q6)</f>
        <v>366892.49565046799</v>
      </c>
      <c r="W39" s="47">
        <f>W6</f>
        <v>375577.25955999998</v>
      </c>
      <c r="X39" s="10"/>
      <c r="Y39" s="47">
        <f>SUM(Y6,W6,-T6)</f>
        <v>383159.37319999997</v>
      </c>
      <c r="Z39" s="47">
        <f>SUM(Z6,W6,-U6)</f>
        <v>389846.75565811503</v>
      </c>
      <c r="AA39" s="47">
        <f>SUM(AA6,W6,-V6)</f>
        <v>392957.86758999992</v>
      </c>
      <c r="AB39" s="47">
        <f>AB6</f>
        <v>392373.63669000001</v>
      </c>
      <c r="AC39" s="10"/>
      <c r="AD39" s="47">
        <f>SUM(AD6,AB6,-Y6)</f>
        <v>388102.23020999995</v>
      </c>
      <c r="AE39" s="47">
        <f>SUM(AE6,AB6,-Z6)</f>
        <v>373529.91769000003</v>
      </c>
      <c r="AF39" s="47">
        <f>SUM(AF6,AB6,-AA6)</f>
        <v>370485.63669000007</v>
      </c>
      <c r="AG39" s="47">
        <f>AG6</f>
        <v>379963.82471999998</v>
      </c>
      <c r="AH39" s="10"/>
      <c r="AI39" s="47">
        <f>SUM(AI6,AG6,-AD6)</f>
        <v>413150.13122999994</v>
      </c>
      <c r="AJ39" s="47">
        <f>SUM(AJ6,AG6,-AE6)</f>
        <v>473400.61133000004</v>
      </c>
      <c r="AK39" s="47">
        <f>SUM(AK6,AG6,-AF6)</f>
        <v>525354.38089999999</v>
      </c>
      <c r="AL39" s="47">
        <f>AL6</f>
        <v>575835.75</v>
      </c>
      <c r="AM39" s="10"/>
      <c r="AN39" s="47">
        <f>SUM(AN6,AL6,-AI6)</f>
        <v>618027.76532000001</v>
      </c>
      <c r="AO39" s="47">
        <f>SUM(AO6,AL6,-AJ6)</f>
        <v>648202.51183999993</v>
      </c>
      <c r="AP39" s="47">
        <f>SUM(AP6,AL6,-AK6)</f>
        <v>661263.14877999993</v>
      </c>
      <c r="AQ39" s="47">
        <f>AQ6</f>
        <v>652034.80325</v>
      </c>
      <c r="AR39" s="10"/>
      <c r="AS39" s="47">
        <f>SUM(AS6,AQ6,-AN6)</f>
        <v>621795.15085999994</v>
      </c>
      <c r="AT39" s="47">
        <f>SUM(AT6,AQ6,-AO6)</f>
        <v>585328.87248000014</v>
      </c>
      <c r="AU39" s="47">
        <f>SUM(AU6,AQ6,-AP6)</f>
        <v>566877.31973999995</v>
      </c>
      <c r="AV39" s="47">
        <f>AV6</f>
        <v>562589.29992000002</v>
      </c>
      <c r="AX39" s="47">
        <f>SUM(AX6,AV6,-AS6)</f>
        <v>551783.02083000005</v>
      </c>
      <c r="AY39" s="47">
        <f>SUM(AY6,AV6,-AT6)</f>
        <v>543489.08585999999</v>
      </c>
      <c r="AZ39" s="47">
        <f>SUM(AZ6,AV6,-AU6)</f>
        <v>532314.26842000009</v>
      </c>
      <c r="BA39" s="47">
        <f>BA6</f>
        <v>531547.61361</v>
      </c>
    </row>
    <row r="40" spans="1:107" ht="16.149999999999999" customHeight="1" x14ac:dyDescent="0.25">
      <c r="C40" s="46" t="s">
        <v>101</v>
      </c>
      <c r="E40" s="47" t="s">
        <v>102</v>
      </c>
      <c r="F40" s="47" t="s">
        <v>102</v>
      </c>
      <c r="G40" s="47" t="s">
        <v>102</v>
      </c>
      <c r="H40" s="47">
        <f>H9</f>
        <v>41249</v>
      </c>
      <c r="I40" s="10"/>
      <c r="J40" s="47">
        <f>SUM(J9,H9,-E9)</f>
        <v>42380.292642469009</v>
      </c>
      <c r="K40" s="47">
        <f>SUM(K9,H9,-F9)</f>
        <v>43997.388817055005</v>
      </c>
      <c r="L40" s="47">
        <f>SUM(L9,H9,-G9)</f>
        <v>46339.388817055005</v>
      </c>
      <c r="M40" s="47">
        <f>M9</f>
        <v>46719.419123763</v>
      </c>
      <c r="N40" s="10"/>
      <c r="O40" s="47">
        <f>SUM(O9,M9,-J9)</f>
        <v>49693.247766043205</v>
      </c>
      <c r="P40" s="47">
        <f>SUM(P9,M9,-K9)</f>
        <v>51208.030306707995</v>
      </c>
      <c r="Q40" s="47">
        <f>SUM(Q9,M9,-L9)</f>
        <v>51634.297186489886</v>
      </c>
      <c r="R40" s="47">
        <f>R9</f>
        <v>52333</v>
      </c>
      <c r="S40" s="10"/>
      <c r="T40" s="47">
        <f>SUM(T9,R9,-O9)</f>
        <v>51531.705183090802</v>
      </c>
      <c r="U40" s="47">
        <f>SUM(U9,R9,-P9)</f>
        <v>50251.900406280096</v>
      </c>
      <c r="V40" s="47">
        <f>SUM(V9,R9,-Q9)</f>
        <v>49214.235718958102</v>
      </c>
      <c r="W40" s="47">
        <f>W9</f>
        <v>50995.217655916</v>
      </c>
      <c r="X40" s="10"/>
      <c r="Y40" s="47">
        <f>SUM(Y9,W9,-T9)</f>
        <v>52421.616383525208</v>
      </c>
      <c r="Z40" s="47">
        <f>SUM(Z9,W9,-U9)</f>
        <v>56671.9626335879</v>
      </c>
      <c r="AA40" s="47">
        <f>SUM(AA9,W9,-V9)</f>
        <v>62163.715057175999</v>
      </c>
      <c r="AB40" s="47">
        <f>AB9</f>
        <v>63598.261800000066</v>
      </c>
      <c r="AC40" s="10"/>
      <c r="AD40" s="47">
        <f>SUM(AD9,AB9,-Y9)</f>
        <v>67050.981552350961</v>
      </c>
      <c r="AE40" s="47">
        <f>SUM(AE9,AB9,-Z9)</f>
        <v>68464.298676703707</v>
      </c>
      <c r="AF40" s="47">
        <f>SUM(AF9,AB9,-AA9)</f>
        <v>69179.261800000066</v>
      </c>
      <c r="AG40" s="47">
        <f>AG9</f>
        <v>67933.327659999995</v>
      </c>
      <c r="AH40" s="10"/>
      <c r="AI40" s="47">
        <f>SUM(AI9,AG9,-AD9)</f>
        <v>69384.27133934389</v>
      </c>
      <c r="AJ40" s="47">
        <f>SUM(AJ9,AG9,-AE9)</f>
        <v>69691.766249344379</v>
      </c>
      <c r="AK40" s="47">
        <f>SUM(AK9,AG9,-AF9)</f>
        <v>65951.522970000005</v>
      </c>
      <c r="AL40" s="47">
        <f>AL9</f>
        <v>66692.31</v>
      </c>
      <c r="AM40" s="10"/>
      <c r="AN40" s="47">
        <f>SUM(AN9,AL9,-AI9)</f>
        <v>63502.200410000005</v>
      </c>
      <c r="AO40" s="47">
        <f>SUM(AO9,AL9,-AJ9)</f>
        <v>66527.533300000039</v>
      </c>
      <c r="AP40" s="47">
        <f>SUM(AP9,AL9,-AK9)</f>
        <v>62117.528450000013</v>
      </c>
      <c r="AQ40" s="47">
        <f>AQ9</f>
        <v>62547.351339999965</v>
      </c>
      <c r="AR40" s="10"/>
      <c r="AS40" s="47">
        <f>SUM(AS9,AQ9,-AN9)</f>
        <v>72404.430519999951</v>
      </c>
      <c r="AT40" s="47">
        <f>SUM(AT9,AQ9,-AO9)</f>
        <v>77355.062019999881</v>
      </c>
      <c r="AU40" s="47">
        <f>SUM(AU9,AQ9,-AP9)</f>
        <v>91715.973479999899</v>
      </c>
      <c r="AV40" s="47">
        <f>AV9</f>
        <v>100571.87111000001</v>
      </c>
      <c r="AX40" s="47">
        <f>SUM(AX9,AV9,-AS9)</f>
        <v>98138.701210000014</v>
      </c>
      <c r="AY40" s="47">
        <f>SUM(AY9,AV9,-AT9)</f>
        <v>91814.882560000056</v>
      </c>
      <c r="AZ40" s="47">
        <f>SUM(AZ9,AV9,-AU9)</f>
        <v>83513.016200000071</v>
      </c>
      <c r="BA40" s="47">
        <f>BA9</f>
        <v>76252.005459999986</v>
      </c>
    </row>
    <row r="41" spans="1:107" ht="16.149999999999999" customHeight="1" x14ac:dyDescent="0.25">
      <c r="C41" s="46" t="s">
        <v>103</v>
      </c>
      <c r="E41" s="47" t="s">
        <v>102</v>
      </c>
      <c r="F41" s="47" t="s">
        <v>102</v>
      </c>
      <c r="G41" s="47" t="s">
        <v>102</v>
      </c>
      <c r="H41" s="47">
        <v>6567</v>
      </c>
      <c r="I41" s="10"/>
      <c r="J41" s="47">
        <f>SUM(J30,H30,-E30)</f>
        <v>6733.492978975999</v>
      </c>
      <c r="K41" s="47">
        <f>SUM(K30,H30,-F30)</f>
        <v>6953.6189349600008</v>
      </c>
      <c r="L41" s="47">
        <f>SUM(L30,H30,-G30)</f>
        <v>7289.3358283360012</v>
      </c>
      <c r="M41" s="47">
        <f>M30</f>
        <v>7850.5897381389996</v>
      </c>
      <c r="N41" s="10"/>
      <c r="O41" s="47">
        <f>SUM(O30,M30,-J30)</f>
        <v>8627.8434309519998</v>
      </c>
      <c r="P41" s="47">
        <f>SUM(P30,M30,-K30)</f>
        <v>9384.6183628229992</v>
      </c>
      <c r="Q41" s="47">
        <f>SUM(Q30,M30,-L30)</f>
        <v>10404.308731653</v>
      </c>
      <c r="R41" s="47">
        <f>R30</f>
        <v>11456.864190884</v>
      </c>
      <c r="S41" s="10"/>
      <c r="T41" s="47">
        <f>SUM(T30,R30,-O30)</f>
        <v>12562.163505782999</v>
      </c>
      <c r="U41" s="47">
        <f>SUM(U30,R30,-P30)</f>
        <v>13380.082909090001</v>
      </c>
      <c r="V41" s="47">
        <f>SUM(V30,R30,-Q30)</f>
        <v>14097.179495725</v>
      </c>
      <c r="W41" s="47">
        <f>W30</f>
        <v>14497.676833056998</v>
      </c>
      <c r="X41" s="10"/>
      <c r="Y41" s="47">
        <f>SUM(Y30,W30,-T30)</f>
        <v>15015.167845059324</v>
      </c>
      <c r="Z41" s="47">
        <f>SUM(Z30,W30,-U30)</f>
        <v>16098.053617087</v>
      </c>
      <c r="AA41" s="47">
        <f>SUM(AA30,W30,-V30)</f>
        <v>17354.544664827197</v>
      </c>
      <c r="AB41" s="47">
        <f>AB30</f>
        <v>18620.70920083069</v>
      </c>
      <c r="AC41" s="10"/>
      <c r="AD41" s="47">
        <f>SUM(AD30,AB30,-Y30)</f>
        <v>19709.461657936434</v>
      </c>
      <c r="AE41" s="47">
        <f>SUM(AE30,AB30,-Z30)</f>
        <v>20680.736826586231</v>
      </c>
      <c r="AF41" s="47">
        <f>SUM(AF30,AB30,-AA30)</f>
        <v>21379.076820705493</v>
      </c>
      <c r="AG41" s="47">
        <f>AG30</f>
        <v>22157.352900082002</v>
      </c>
      <c r="AH41" s="10"/>
      <c r="AI41" s="47">
        <f>SUM(AI30,AG30,-AD30)</f>
        <v>23228.024544261931</v>
      </c>
      <c r="AJ41" s="47">
        <f>SUM(AJ30,AG30,-AE30)</f>
        <v>24070.779674326463</v>
      </c>
      <c r="AK41" s="47">
        <f>SUM(AK30,AG30,-AF30)</f>
        <v>24893.026200082008</v>
      </c>
      <c r="AL41" s="47">
        <f>AL30</f>
        <v>25741.69</v>
      </c>
      <c r="AM41" s="10"/>
      <c r="AN41" s="47">
        <f>SUM(AN30,AL30,-AI30)</f>
        <v>26166.741989999999</v>
      </c>
      <c r="AO41" s="47">
        <f>SUM(AO30,AL30,-AJ30)</f>
        <v>26723.383809999999</v>
      </c>
      <c r="AP41" s="47">
        <f>SUM(AP30,AL30,-AK30)</f>
        <v>27074.219160000001</v>
      </c>
      <c r="AQ41" s="47">
        <f>AQ30</f>
        <v>27309.34</v>
      </c>
      <c r="AR41" s="10"/>
      <c r="AS41" s="47">
        <f>SUM(AS30,AQ30,-AN30)</f>
        <v>27510.176920000002</v>
      </c>
      <c r="AT41" s="47">
        <f>SUM(AT30,AQ30,-AO30)</f>
        <v>27407.564099999996</v>
      </c>
      <c r="AU41" s="47">
        <f>SUM(AU30,AQ30,-AP30)</f>
        <v>27571.310410000006</v>
      </c>
      <c r="AV41" s="47">
        <f>AV30</f>
        <v>27744.560000000001</v>
      </c>
      <c r="AX41" s="47">
        <f>SUM(AX30,AV30,-AS30)</f>
        <v>27805.446110000001</v>
      </c>
      <c r="AY41" s="47">
        <f>SUM(AY30,AV30,-AT30)</f>
        <v>28003.570570000003</v>
      </c>
      <c r="AZ41" s="47">
        <f>SUM(AZ30,AV30,-AU30)</f>
        <v>28180.609519999998</v>
      </c>
      <c r="BA41" s="47">
        <f>BA30</f>
        <v>28523.73</v>
      </c>
    </row>
    <row r="42" spans="1:107" ht="16.149999999999999" customHeight="1" x14ac:dyDescent="0.25">
      <c r="C42" s="46" t="s">
        <v>104</v>
      </c>
      <c r="E42" s="47" t="s">
        <v>102</v>
      </c>
      <c r="F42" s="47" t="s">
        <v>102</v>
      </c>
      <c r="G42" s="47" t="s">
        <v>102</v>
      </c>
      <c r="H42" s="47">
        <v>16455</v>
      </c>
      <c r="I42" s="10"/>
      <c r="J42" s="47">
        <f>SUM(J13,H13,-E13)</f>
        <v>16771.894406993011</v>
      </c>
      <c r="K42" s="47">
        <f>SUM(K13,H13,-F13)</f>
        <v>18103.775486680002</v>
      </c>
      <c r="L42" s="47">
        <f>SUM(L13,H13,-G13)</f>
        <v>18441.775486680002</v>
      </c>
      <c r="M42" s="47">
        <f>M13</f>
        <v>19197.848294100801</v>
      </c>
      <c r="N42" s="10"/>
      <c r="O42" s="47">
        <f>SUM(O13,M13,-J13)</f>
        <v>20156.547626636831</v>
      </c>
      <c r="P42" s="47">
        <f>SUM(P13,M13,-K13)</f>
        <v>19746.072807420798</v>
      </c>
      <c r="Q42" s="47">
        <f>SUM(Q13,M13,-L13)</f>
        <v>19073.8660990227</v>
      </c>
      <c r="R42" s="47">
        <f>R13</f>
        <v>20132</v>
      </c>
      <c r="S42" s="10"/>
      <c r="T42" s="47">
        <f>SUM(T13,R13,-O13)</f>
        <v>18011.165910359952</v>
      </c>
      <c r="U42" s="47">
        <f>SUM(U13,R13,-P13)</f>
        <v>15464.376553620121</v>
      </c>
      <c r="V42" s="47">
        <f>SUM(V13,R13,-Q13)</f>
        <v>13548.146270223047</v>
      </c>
      <c r="W42" s="47">
        <f>W13</f>
        <v>12230.439608184</v>
      </c>
      <c r="X42" s="10"/>
      <c r="Y42" s="47">
        <f>SUM(Y13,W13,-T13)</f>
        <v>12544.598427917732</v>
      </c>
      <c r="Z42" s="47">
        <f>SUM(Z13,W13,-U13)</f>
        <v>15417.312124563778</v>
      </c>
      <c r="AA42" s="47">
        <f>SUM(AA13,W13,-V13)</f>
        <v>18049.500046359055</v>
      </c>
      <c r="AB42" s="47">
        <f>AB13</f>
        <v>18639.535035602668</v>
      </c>
      <c r="AC42" s="10"/>
      <c r="AD42" s="47">
        <f>SUM(AD13,AB13,-Y13)</f>
        <v>21007.53712784078</v>
      </c>
      <c r="AE42" s="47">
        <f>SUM(AE13,AB13,-Z13)</f>
        <v>21657.297839190684</v>
      </c>
      <c r="AF42" s="47">
        <f>SUM(AF13,AB13,-AA13)</f>
        <v>22192.535035602668</v>
      </c>
      <c r="AG42" s="47">
        <f>AG13</f>
        <v>22574.611449262</v>
      </c>
      <c r="AH42" s="10"/>
      <c r="AI42" s="47">
        <f>SUM(AI13,AG13,-AD13)</f>
        <v>22258.035855738177</v>
      </c>
      <c r="AJ42" s="47">
        <f>SUM(AJ13,AG13,-AE13)</f>
        <v>21432.964365674103</v>
      </c>
      <c r="AK42" s="47">
        <f>SUM(AK13,AG13,-AF13)</f>
        <v>15945.873409262014</v>
      </c>
      <c r="AL42" s="47">
        <f>AL13</f>
        <v>11471.799999999994</v>
      </c>
      <c r="AM42" s="10"/>
      <c r="AN42" s="47">
        <f>SUM(AN13,AL13,-AI13)</f>
        <v>6345.507300000002</v>
      </c>
      <c r="AO42" s="47">
        <f>SUM(AO13,AL13,-AJ13)</f>
        <v>6696.443060000036</v>
      </c>
      <c r="AP42" s="47">
        <f>SUM(AP13,AL13,-AK13)</f>
        <v>574.15318000000298</v>
      </c>
      <c r="AQ42" s="47">
        <f>AQ13</f>
        <v>-243.58170000003895</v>
      </c>
      <c r="AR42" s="10"/>
      <c r="AS42" s="47">
        <f>SUM(AS13,AQ13,-AN13)</f>
        <v>9150.6056099999496</v>
      </c>
      <c r="AT42" s="47">
        <f>SUM(AT13,AQ13,-AO13)</f>
        <v>11629.416229999877</v>
      </c>
      <c r="AU42" s="47">
        <f>SUM(AU13,AQ13,-AP13)</f>
        <v>25863.806349999897</v>
      </c>
      <c r="AV42" s="47">
        <f>AV13</f>
        <v>35120.500640000006</v>
      </c>
      <c r="AX42" s="47">
        <f>SUM(AX13,AV13,-AS13)</f>
        <v>32359.887470000012</v>
      </c>
      <c r="AY42" s="47">
        <f>SUM(AY13,AV13,-AT13)</f>
        <v>26204.140140000032</v>
      </c>
      <c r="AZ42" s="47">
        <f>SUM(AZ13,AV13,-AU13)</f>
        <v>17418.609200000061</v>
      </c>
      <c r="BA42" s="47">
        <f>BA13</f>
        <v>9517.7259499999964</v>
      </c>
    </row>
    <row r="43" spans="1:107" ht="16.149999999999999" customHeight="1" x14ac:dyDescent="0.25">
      <c r="C43" s="46" t="s">
        <v>105</v>
      </c>
      <c r="E43" s="47" t="s">
        <v>102</v>
      </c>
      <c r="F43" s="47" t="s">
        <v>102</v>
      </c>
      <c r="G43" s="47" t="s">
        <v>102</v>
      </c>
      <c r="H43" s="47">
        <v>23022</v>
      </c>
      <c r="I43" s="10"/>
      <c r="J43" s="47">
        <f>SUM(J28,H28,-E28)</f>
        <v>23505.14746699301</v>
      </c>
      <c r="K43" s="47">
        <f>SUM(K28,H28,-F28)</f>
        <v>25056.775486680002</v>
      </c>
      <c r="L43" s="47">
        <f>SUM(L28,H28,-G28)</f>
        <v>25730.918165753137</v>
      </c>
      <c r="M43" s="47">
        <f>M28</f>
        <v>27048.438032239799</v>
      </c>
      <c r="N43" s="10"/>
      <c r="O43" s="47">
        <f>SUM(O28,M28,-J28)</f>
        <v>28784.391057588829</v>
      </c>
      <c r="P43" s="47">
        <f>SUM(P28,M28,-K28)</f>
        <v>29131.662545559797</v>
      </c>
      <c r="Q43" s="47">
        <f>SUM(Q28,M28,-L28)</f>
        <v>29477.889120543176</v>
      </c>
      <c r="R43" s="47">
        <f>R28</f>
        <v>31589</v>
      </c>
      <c r="S43" s="10"/>
      <c r="T43" s="47">
        <f>SUM(T28,R28,-O28)</f>
        <v>30573.465225258955</v>
      </c>
      <c r="U43" s="47">
        <f>SUM(U28,R28,-P28)</f>
        <v>28844.323409590121</v>
      </c>
      <c r="V43" s="47">
        <f>SUM(V28,R28,-Q28)</f>
        <v>27645.461575064048</v>
      </c>
      <c r="W43" s="47">
        <f>W28</f>
        <v>26728.116441241</v>
      </c>
      <c r="X43" s="10"/>
      <c r="Y43" s="47">
        <f>SUM(Y28,W28,-T28)</f>
        <v>27559.766272977064</v>
      </c>
      <c r="Z43" s="47">
        <f>SUM(Z28,W28,-U28)</f>
        <v>31515.365741650778</v>
      </c>
      <c r="AA43" s="47">
        <f>SUM(AA28,W28,-V28)</f>
        <v>35404.412331061052</v>
      </c>
      <c r="AB43" s="47">
        <f>AB28</f>
        <v>37260.244236433355</v>
      </c>
      <c r="AC43" s="10"/>
      <c r="AD43" s="47">
        <f>SUM(AD28,AB28,-Y28)</f>
        <v>40716.84290643331</v>
      </c>
      <c r="AE43" s="47">
        <f>SUM(AE28,AB28,-Z28)</f>
        <v>42338.034665776955</v>
      </c>
      <c r="AF43" s="47">
        <f>SUM(AF28,AB28,-AA28)</f>
        <v>43571.244236433355</v>
      </c>
      <c r="AG43" s="47">
        <f>AG28</f>
        <v>44731.964349344002</v>
      </c>
      <c r="AH43" s="10"/>
      <c r="AI43" s="47">
        <f>SUM(AI28,AG28,-AD28)</f>
        <v>45486.216279344</v>
      </c>
      <c r="AJ43" s="47">
        <f>SUM(AJ28,AG28,-AE28)</f>
        <v>45503.744040000522</v>
      </c>
      <c r="AK43" s="47">
        <f>SUM(AK28,AG28,-AF28)</f>
        <v>40838.899609344022</v>
      </c>
      <c r="AL43" s="47">
        <f>AL28</f>
        <v>37213.489999999991</v>
      </c>
      <c r="AM43" s="10"/>
      <c r="AN43" s="47">
        <f>SUM(AN28,AL28,-AI28)</f>
        <v>32512.24929</v>
      </c>
      <c r="AO43" s="47">
        <f>SUM(AO28,AL28,-AJ28)</f>
        <v>33419.826870000034</v>
      </c>
      <c r="AP43" s="47">
        <f>SUM(AP28,AL28,-AK28)</f>
        <v>27648.372339999994</v>
      </c>
      <c r="AQ43" s="47">
        <f>AQ28</f>
        <v>27065.758299999961</v>
      </c>
      <c r="AR43" s="10"/>
      <c r="AS43" s="47">
        <f>SUM(AS28,AQ28,-AN28)</f>
        <v>36660.782529999946</v>
      </c>
      <c r="AT43" s="47">
        <f>SUM(AT28,AQ28,-AO28)</f>
        <v>39036.980329999882</v>
      </c>
      <c r="AU43" s="47">
        <f>SUM(AU28,AQ28,-AP28)</f>
        <v>53435.116759999903</v>
      </c>
      <c r="AV43" s="47">
        <f>AV28</f>
        <v>62865.060640000011</v>
      </c>
      <c r="AX43" s="47">
        <f>SUM(AX28,AV28,-AS28)</f>
        <v>60165.33358000002</v>
      </c>
      <c r="AY43" s="47">
        <f>SUM(AY28,AV28,-AT28)</f>
        <v>54207.710710000065</v>
      </c>
      <c r="AZ43" s="47">
        <f>SUM(AZ28,AV28,-AU28)</f>
        <v>45599.218720000063</v>
      </c>
      <c r="BA43" s="47">
        <f>BA28</f>
        <v>38041.455949999996</v>
      </c>
    </row>
    <row r="44" spans="1:107" ht="16.149999999999999" customHeight="1" x14ac:dyDescent="0.25">
      <c r="C44" s="46" t="s">
        <v>106</v>
      </c>
      <c r="E44" s="47" t="s">
        <v>102</v>
      </c>
      <c r="F44" s="47" t="s">
        <v>102</v>
      </c>
      <c r="G44" s="47" t="s">
        <v>102</v>
      </c>
      <c r="H44" s="47">
        <v>11155</v>
      </c>
      <c r="I44" s="10"/>
      <c r="J44" s="47">
        <f>SUM(J22,H22,-E22)</f>
        <v>11312.019398724011</v>
      </c>
      <c r="K44" s="47">
        <f>SUM(K22,H22,-F22)</f>
        <v>12233.463076825003</v>
      </c>
      <c r="L44" s="47">
        <f>SUM(L22,H22,-G22)</f>
        <v>13058.463076825003</v>
      </c>
      <c r="M44" s="47">
        <f>M22</f>
        <v>13437.131633343</v>
      </c>
      <c r="N44" s="10"/>
      <c r="O44" s="47">
        <f>SUM(O22,M22,-J22)</f>
        <v>15417.035371739032</v>
      </c>
      <c r="P44" s="47">
        <f>SUM(P22,M22,-K22)</f>
        <v>15493.668556517998</v>
      </c>
      <c r="Q44" s="47">
        <f>SUM(Q22,M22,-L22)</f>
        <v>13889.722215257898</v>
      </c>
      <c r="R44" s="47">
        <f>R22</f>
        <v>15194</v>
      </c>
      <c r="S44" s="10"/>
      <c r="T44" s="47">
        <f>SUM(T22,R22,-O22)</f>
        <v>11761.790243269948</v>
      </c>
      <c r="U44" s="47">
        <f>SUM(U22,R22,-P22)</f>
        <v>8846.9784462981188</v>
      </c>
      <c r="V44" s="47">
        <f>SUM(V22,R22,-Q22)</f>
        <v>8172.08955568905</v>
      </c>
      <c r="W44" s="47">
        <f>W22</f>
        <v>6154.02703535003</v>
      </c>
      <c r="X44" s="10"/>
      <c r="Y44" s="47">
        <f>SUM(Y22,W22,-T22)</f>
        <v>6329.5340820038182</v>
      </c>
      <c r="Z44" s="47">
        <f>SUM(Z22,W22,-U22)</f>
        <v>9661.2931513792191</v>
      </c>
      <c r="AA44" s="47">
        <f>SUM(AA22,W22,-V22)</f>
        <v>10202.883820921081</v>
      </c>
      <c r="AB44" s="47">
        <f>AB22</f>
        <v>12177.643539995375</v>
      </c>
      <c r="AC44" s="10"/>
      <c r="AD44" s="47">
        <f>SUM(AD22,AB22,-Y22)</f>
        <v>11244.462682187675</v>
      </c>
      <c r="AE44" s="47">
        <f>SUM(AE22,AB22,-Z22)</f>
        <v>12209.35106023047</v>
      </c>
      <c r="AF44" s="47">
        <f>SUM(AF22,AB22,-AA22)</f>
        <v>13631.643539995377</v>
      </c>
      <c r="AG44" s="47">
        <f>AG22</f>
        <v>11182.468453502899</v>
      </c>
      <c r="AH44" s="10"/>
      <c r="AI44" s="47">
        <f>SUM(AI22,AG22,-AD22)</f>
        <v>13085.982885204829</v>
      </c>
      <c r="AJ44" s="47">
        <f>SUM(AJ22,AG22,-AE22)</f>
        <v>13451.073400940513</v>
      </c>
      <c r="AK44" s="47">
        <f>SUM(AK22,AG22,-AF22)</f>
        <v>7656.8207035029191</v>
      </c>
      <c r="AL44" s="47">
        <f>AL22</f>
        <v>5246.1299999999947</v>
      </c>
      <c r="AM44" s="10"/>
      <c r="AN44" s="47">
        <f>SUM(AN22,AL22,-AI22)</f>
        <v>-970.49123999999665</v>
      </c>
      <c r="AO44" s="47">
        <f>SUM(AO22,AL22,-AJ22)</f>
        <v>-4688.2839800000384</v>
      </c>
      <c r="AP44" s="47">
        <f>SUM(AP22,AL22,-AK22)</f>
        <v>-15206.179229999998</v>
      </c>
      <c r="AQ44" s="47">
        <f>AQ22</f>
        <v>-16966.25964000004</v>
      </c>
      <c r="AR44" s="10"/>
      <c r="AS44" s="47">
        <f>SUM(AS22,AQ22,-AN22)</f>
        <v>-9444.8174500000532</v>
      </c>
      <c r="AT44" s="47">
        <f>SUM(AT22,AQ22,-AO22)</f>
        <v>-5734.6598300000524</v>
      </c>
      <c r="AU44" s="47">
        <f>SUM(AU22,AQ22,-AP22)</f>
        <v>7176.4034999998948</v>
      </c>
      <c r="AV44" s="47">
        <f>AV22</f>
        <v>18301.098000000009</v>
      </c>
      <c r="AX44" s="47">
        <f>SUM(AX22,AV22,-AS22)</f>
        <v>17320.097750000015</v>
      </c>
      <c r="AY44" s="47">
        <f>SUM(AY22,AV22,-AT22)</f>
        <v>10913.698090000033</v>
      </c>
      <c r="AZ44" s="47">
        <f>SUM(AZ22,AV22,-AU22)</f>
        <v>8047.0658100000692</v>
      </c>
      <c r="BA44" s="47">
        <f>BA22</f>
        <v>-3792.1856400000033</v>
      </c>
    </row>
    <row r="45" spans="1:107" ht="16.149999999999999" customHeight="1" x14ac:dyDescent="0.25">
      <c r="C45" s="38"/>
      <c r="E45" s="39"/>
      <c r="F45" s="39"/>
      <c r="G45" s="39"/>
      <c r="H45" s="39"/>
      <c r="I45" s="10"/>
      <c r="J45" s="39"/>
      <c r="K45" s="39"/>
      <c r="L45" s="39"/>
      <c r="M45" s="39"/>
      <c r="N45" s="10"/>
      <c r="O45" s="39"/>
      <c r="P45" s="39"/>
      <c r="Q45" s="39"/>
      <c r="R45" s="39"/>
      <c r="S45" s="10"/>
      <c r="T45" s="39"/>
      <c r="U45" s="39"/>
      <c r="V45" s="39"/>
      <c r="W45" s="39"/>
      <c r="X45" s="10"/>
      <c r="Y45" s="39"/>
      <c r="Z45" s="39"/>
      <c r="AA45" s="39"/>
      <c r="AB45" s="39"/>
      <c r="AC45" s="10"/>
      <c r="AD45" s="39"/>
      <c r="AE45" s="39"/>
      <c r="AF45" s="39"/>
      <c r="AG45" s="39"/>
      <c r="AH45" s="10"/>
      <c r="AI45" s="39"/>
      <c r="AJ45" s="39"/>
      <c r="AK45" s="39"/>
      <c r="AL45" s="39"/>
      <c r="AM45" s="10"/>
      <c r="AN45" s="39"/>
      <c r="AO45" s="39"/>
      <c r="AP45" s="39"/>
      <c r="AQ45" s="39"/>
      <c r="AR45" s="10"/>
      <c r="AS45" s="39"/>
      <c r="AT45" s="39"/>
      <c r="AU45" s="39"/>
      <c r="AV45" s="39"/>
      <c r="AX45" s="39"/>
      <c r="AY45" s="39"/>
      <c r="AZ45" s="39"/>
      <c r="BA45" s="39"/>
    </row>
    <row r="46" spans="1:107" ht="16.149999999999999" customHeight="1" x14ac:dyDescent="0.25">
      <c r="C46" s="35" t="s">
        <v>107</v>
      </c>
      <c r="E46" s="48">
        <v>4.1489000000000003</v>
      </c>
      <c r="F46" s="48">
        <v>4.1341000000000001</v>
      </c>
      <c r="G46" s="48">
        <v>4.1585000000000001</v>
      </c>
      <c r="H46" s="48">
        <v>4.1848000000000001</v>
      </c>
      <c r="I46" s="10"/>
      <c r="J46" s="48">
        <v>4.3559000000000001</v>
      </c>
      <c r="K46" s="48">
        <v>4.3804999999999996</v>
      </c>
      <c r="L46" s="48">
        <v>4.3688000000000002</v>
      </c>
      <c r="M46" s="48">
        <v>4.3757000000000001</v>
      </c>
      <c r="N46" s="10"/>
      <c r="O46" s="48">
        <v>4.2891000000000004</v>
      </c>
      <c r="P46" s="48">
        <v>4.2473999999999998</v>
      </c>
      <c r="Q46" s="48">
        <v>4.2565999999999997</v>
      </c>
      <c r="R46" s="48">
        <v>4.2446999999999999</v>
      </c>
      <c r="S46" s="10"/>
      <c r="T46" s="48">
        <v>4.1783999999999999</v>
      </c>
      <c r="U46" s="48">
        <v>4.2394999999999996</v>
      </c>
      <c r="V46" s="48">
        <v>4.2394999999999996</v>
      </c>
      <c r="W46" s="48">
        <v>4.2668999999999997</v>
      </c>
      <c r="X46" s="10"/>
      <c r="Y46" s="48">
        <v>4.2977999999999996</v>
      </c>
      <c r="Z46" s="48">
        <v>4.2880000000000003</v>
      </c>
      <c r="AA46" s="48">
        <v>4.3086000000000002</v>
      </c>
      <c r="AB46" s="48">
        <v>4.3018000000000001</v>
      </c>
      <c r="AC46" s="10"/>
      <c r="AD46" s="48">
        <v>4.3963000000000001</v>
      </c>
      <c r="AE46" s="48">
        <v>4.4412500000000001</v>
      </c>
      <c r="AF46" s="48">
        <v>4.4420000000000002</v>
      </c>
      <c r="AG46" s="48">
        <v>4.4741999999999997</v>
      </c>
      <c r="AH46" s="10"/>
      <c r="AI46" s="48">
        <v>4.5720999999999998</v>
      </c>
      <c r="AJ46" s="48">
        <v>4.5472000000000001</v>
      </c>
      <c r="AK46" s="48">
        <v>4.5584888888888893</v>
      </c>
      <c r="AL46" s="48">
        <v>4.5774999999999997</v>
      </c>
      <c r="AM46" s="10"/>
      <c r="AN46" s="48">
        <v>4.6471999999999998</v>
      </c>
      <c r="AO46" s="48">
        <v>4.6426666666666669</v>
      </c>
      <c r="AP46" s="48">
        <v>4.6880222222222221</v>
      </c>
      <c r="AQ46" s="48">
        <v>4.6882999999999999</v>
      </c>
      <c r="AR46" s="10"/>
      <c r="AS46" s="48">
        <v>4.7004999999999999</v>
      </c>
      <c r="AT46" s="48">
        <v>4.6130000000000004</v>
      </c>
      <c r="AU46" s="48">
        <v>4.5773000000000001</v>
      </c>
      <c r="AV46" s="48">
        <v>4.5283666666666669</v>
      </c>
      <c r="AX46" s="48">
        <v>4.3211000000000004</v>
      </c>
      <c r="AY46" s="48">
        <v>4.3109000000000002</v>
      </c>
      <c r="AZ46" s="48">
        <v>4.3021777777777777</v>
      </c>
      <c r="BA46" s="48">
        <v>4.3041583333333335</v>
      </c>
    </row>
    <row r="48" spans="1:107" x14ac:dyDescent="0.25">
      <c r="P48" s="49"/>
      <c r="U48" s="49"/>
      <c r="Z48" s="49"/>
      <c r="AB48" s="3"/>
      <c r="AE48" s="49"/>
      <c r="AJ48" s="49"/>
      <c r="AO48" s="49"/>
      <c r="AT48" s="49"/>
      <c r="AY48" s="49"/>
    </row>
    <row r="50" spans="42:43" ht="28.15" customHeight="1" x14ac:dyDescent="0.25"/>
    <row r="51" spans="42:43" ht="28.15" customHeight="1" x14ac:dyDescent="0.25">
      <c r="AP51" s="50"/>
      <c r="AQ51" s="51"/>
    </row>
    <row r="52" spans="42:43" ht="24.6" customHeight="1" x14ac:dyDescent="0.25">
      <c r="AP52" s="50"/>
      <c r="AQ52" s="51"/>
    </row>
    <row r="53" spans="42:43" ht="24.6" customHeight="1" x14ac:dyDescent="0.25">
      <c r="AP53" s="50"/>
      <c r="AQ53" s="51"/>
    </row>
    <row r="54" spans="42:43" ht="16.149999999999999" customHeight="1" x14ac:dyDescent="0.25">
      <c r="AP54" s="50"/>
      <c r="AQ54" s="51"/>
    </row>
    <row r="55" spans="42:43" ht="24.6" customHeight="1" x14ac:dyDescent="0.25">
      <c r="AP55" s="50"/>
      <c r="AQ55" s="51"/>
    </row>
    <row r="56" spans="42:43" ht="24.6" customHeight="1" x14ac:dyDescent="0.25">
      <c r="AP56" s="50"/>
      <c r="AQ56" s="51"/>
    </row>
    <row r="57" spans="42:43" ht="24.6" customHeight="1" x14ac:dyDescent="0.25"/>
    <row r="58" spans="42:43" ht="24.6" customHeight="1" x14ac:dyDescent="0.25"/>
    <row r="59" spans="42:43" ht="24.6" customHeight="1" x14ac:dyDescent="0.25"/>
    <row r="60" spans="42:43" ht="24.6" customHeight="1" x14ac:dyDescent="0.25"/>
    <row r="61" spans="42:43" ht="24.6" customHeight="1" x14ac:dyDescent="0.25"/>
    <row r="62" spans="42:43" ht="24.6" customHeight="1" x14ac:dyDescent="0.25"/>
    <row r="63" spans="42:43" ht="24.6" customHeight="1" x14ac:dyDescent="0.25"/>
    <row r="64" spans="42:43" ht="24.6" customHeight="1" x14ac:dyDescent="0.25"/>
    <row r="65" ht="24.6" customHeight="1" x14ac:dyDescent="0.25"/>
    <row r="66" ht="16.149999999999999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16.149999999999999" customHeight="1" x14ac:dyDescent="0.25"/>
    <row r="72" ht="16.149999999999999" customHeight="1" x14ac:dyDescent="0.25"/>
    <row r="73" ht="16.149999999999999" customHeight="1" x14ac:dyDescent="0.25"/>
    <row r="74" ht="16.149999999999999" customHeight="1" x14ac:dyDescent="0.25"/>
    <row r="75" ht="16.149999999999999" customHeight="1" x14ac:dyDescent="0.25"/>
    <row r="76" ht="16.149999999999999" customHeight="1" x14ac:dyDescent="0.25"/>
    <row r="77" ht="16.149999999999999" customHeight="1" x14ac:dyDescent="0.25"/>
    <row r="78" ht="16.149999999999999" customHeight="1" x14ac:dyDescent="0.25"/>
    <row r="79" ht="16.149999999999999" customHeight="1" x14ac:dyDescent="0.25"/>
    <row r="80" ht="16.149999999999999" customHeight="1" x14ac:dyDescent="0.25"/>
    <row r="81" spans="3:53" ht="16.149999999999999" customHeight="1" x14ac:dyDescent="0.25"/>
    <row r="82" spans="3:53" ht="16.149999999999999" customHeight="1" x14ac:dyDescent="0.25"/>
    <row r="83" spans="3:53" ht="16.149999999999999" customHeight="1" x14ac:dyDescent="0.25"/>
    <row r="84" spans="3:53" ht="16.149999999999999" customHeight="1" x14ac:dyDescent="0.25"/>
    <row r="85" spans="3:53" ht="16.149999999999999" customHeight="1" x14ac:dyDescent="0.25">
      <c r="C85" s="38"/>
      <c r="E85" s="39"/>
      <c r="F85" s="39"/>
      <c r="G85" s="39"/>
      <c r="H85" s="39"/>
      <c r="I85" s="10"/>
      <c r="J85" s="39"/>
      <c r="K85" s="39"/>
      <c r="L85" s="39"/>
      <c r="M85" s="39"/>
      <c r="N85" s="10"/>
      <c r="O85" s="39"/>
      <c r="P85" s="39"/>
      <c r="Q85" s="39"/>
      <c r="R85" s="39"/>
      <c r="S85" s="10"/>
      <c r="T85" s="39"/>
      <c r="U85" s="39"/>
      <c r="V85" s="39"/>
      <c r="W85" s="39"/>
      <c r="X85" s="10"/>
      <c r="Y85" s="39"/>
      <c r="Z85" s="39"/>
      <c r="AA85" s="39"/>
      <c r="AB85" s="39"/>
      <c r="AC85" s="10"/>
      <c r="AD85" s="39"/>
      <c r="AE85" s="39"/>
      <c r="AF85" s="39"/>
      <c r="AG85" s="39"/>
      <c r="AH85" s="10"/>
      <c r="AI85" s="39"/>
      <c r="AJ85" s="39"/>
      <c r="AK85" s="39"/>
      <c r="AL85" s="39"/>
      <c r="AM85" s="10"/>
      <c r="AN85" s="39"/>
      <c r="AO85" s="39"/>
      <c r="AP85" s="39"/>
      <c r="AQ85" s="39"/>
      <c r="AR85" s="10"/>
      <c r="AS85" s="39"/>
      <c r="AT85" s="39"/>
      <c r="AU85" s="39"/>
      <c r="AV85" s="39"/>
      <c r="AX85" s="39"/>
      <c r="AY85" s="39"/>
      <c r="AZ85" s="39"/>
      <c r="BA85" s="39"/>
    </row>
  </sheetData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8C4B-629C-440F-AC6F-F6C9A8345E12}">
  <sheetPr>
    <tabColor rgb="FFFFFFCC"/>
  </sheetPr>
  <dimension ref="A1:CE23"/>
  <sheetViews>
    <sheetView showGridLines="0" zoomScale="115" zoomScaleNormal="115" workbookViewId="0">
      <pane xSplit="3" ySplit="2" topLeftCell="N3" activePane="bottomRight" state="frozen"/>
      <selection activeCell="C1" sqref="C1:BM1048576"/>
      <selection pane="topRight" activeCell="C1" sqref="C1:BM1048576"/>
      <selection pane="bottomLeft" activeCell="C1" sqref="C1:BM1048576"/>
      <selection pane="bottomRight" activeCell="BA2" sqref="BA2"/>
    </sheetView>
  </sheetViews>
  <sheetFormatPr defaultRowHeight="15" outlineLevelCol="1" x14ac:dyDescent="0.25"/>
  <cols>
    <col min="1" max="1" width="17.85546875" style="1" hidden="1" customWidth="1" outlineLevel="1"/>
    <col min="2" max="2" width="2.85546875" style="2" customWidth="1" collapsed="1"/>
    <col min="3" max="3" width="32.42578125" style="2" customWidth="1"/>
    <col min="4" max="4" width="1.140625" style="2" hidden="1" customWidth="1" outlineLevel="1"/>
    <col min="5" max="8" width="8.42578125" style="2" hidden="1" customWidth="1" outlineLevel="1"/>
    <col min="9" max="9" width="1.140625" style="2" hidden="1" customWidth="1" outlineLevel="1"/>
    <col min="10" max="13" width="8.42578125" style="2" hidden="1" customWidth="1" outlineLevel="1"/>
    <col min="14" max="14" width="1.140625" style="2" customWidth="1" collapsed="1"/>
    <col min="15" max="18" width="8.42578125" style="2" hidden="1" customWidth="1" outlineLevel="1"/>
    <col min="19" max="19" width="1.140625" style="2" hidden="1" customWidth="1" outlineLevel="1"/>
    <col min="20" max="23" width="8.42578125" style="2" hidden="1" customWidth="1" outlineLevel="1"/>
    <col min="24" max="24" width="1.140625" style="2" hidden="1" customWidth="1" outlineLevel="1"/>
    <col min="25" max="28" width="8.42578125" style="2" hidden="1" customWidth="1" outlineLevel="1"/>
    <col min="29" max="29" width="1.140625" style="2" hidden="1" customWidth="1" outlineLevel="1"/>
    <col min="30" max="33" width="8.42578125" style="2" hidden="1" customWidth="1" outlineLevel="1"/>
    <col min="34" max="34" width="1.140625" style="2" customWidth="1" collapsed="1"/>
    <col min="35" max="38" width="8.42578125" style="2" customWidth="1"/>
    <col min="39" max="39" width="1.140625" style="2" customWidth="1"/>
    <col min="40" max="43" width="8.42578125" style="2" customWidth="1"/>
    <col min="44" max="44" width="1.140625" style="2" customWidth="1"/>
    <col min="45" max="48" width="8.42578125" style="2" customWidth="1"/>
    <col min="49" max="49" width="2.28515625" style="2" customWidth="1"/>
    <col min="50" max="53" width="8.42578125" style="2" customWidth="1"/>
    <col min="54" max="16384" width="9.140625" style="2"/>
  </cols>
  <sheetData>
    <row r="1" spans="1:83" ht="22.15" customHeight="1" thickBot="1" x14ac:dyDescent="0.3"/>
    <row r="2" spans="1:83" ht="25.15" customHeight="1" x14ac:dyDescent="0.25">
      <c r="C2" s="52" t="s">
        <v>108</v>
      </c>
      <c r="E2" s="5" t="s">
        <v>1</v>
      </c>
      <c r="F2" s="5" t="s">
        <v>2</v>
      </c>
      <c r="G2" s="5" t="s">
        <v>3</v>
      </c>
      <c r="H2" s="5">
        <v>2015</v>
      </c>
      <c r="J2" s="5" t="s">
        <v>4</v>
      </c>
      <c r="K2" s="5" t="s">
        <v>5</v>
      </c>
      <c r="L2" s="5" t="s">
        <v>6</v>
      </c>
      <c r="M2" s="5">
        <v>2016</v>
      </c>
      <c r="O2" s="5" t="s">
        <v>7</v>
      </c>
      <c r="P2" s="5" t="s">
        <v>8</v>
      </c>
      <c r="Q2" s="5" t="s">
        <v>9</v>
      </c>
      <c r="R2" s="5">
        <v>2017</v>
      </c>
      <c r="T2" s="5" t="s">
        <v>10</v>
      </c>
      <c r="U2" s="5" t="s">
        <v>11</v>
      </c>
      <c r="V2" s="5" t="s">
        <v>12</v>
      </c>
      <c r="W2" s="5">
        <v>2018</v>
      </c>
      <c r="Y2" s="5" t="s">
        <v>13</v>
      </c>
      <c r="Z2" s="5" t="s">
        <v>14</v>
      </c>
      <c r="AA2" s="5" t="s">
        <v>15</v>
      </c>
      <c r="AB2" s="5">
        <v>2019</v>
      </c>
      <c r="AD2" s="5" t="s">
        <v>16</v>
      </c>
      <c r="AE2" s="5" t="s">
        <v>17</v>
      </c>
      <c r="AF2" s="5" t="s">
        <v>18</v>
      </c>
      <c r="AG2" s="5">
        <v>2020</v>
      </c>
      <c r="AI2" s="5" t="s">
        <v>19</v>
      </c>
      <c r="AJ2" s="5" t="s">
        <v>20</v>
      </c>
      <c r="AK2" s="5" t="s">
        <v>21</v>
      </c>
      <c r="AL2" s="5">
        <v>2021</v>
      </c>
      <c r="AN2" s="5" t="s">
        <v>22</v>
      </c>
      <c r="AO2" s="5" t="s">
        <v>23</v>
      </c>
      <c r="AP2" s="5" t="s">
        <v>24</v>
      </c>
      <c r="AQ2" s="5">
        <v>2022</v>
      </c>
      <c r="AS2" s="5" t="s">
        <v>25</v>
      </c>
      <c r="AT2" s="5" t="s">
        <v>26</v>
      </c>
      <c r="AU2" s="5" t="s">
        <v>27</v>
      </c>
      <c r="AV2" s="5">
        <v>2023</v>
      </c>
      <c r="AX2" s="5" t="s">
        <v>28</v>
      </c>
      <c r="AY2" s="5" t="s">
        <v>29</v>
      </c>
      <c r="AZ2" s="5" t="s">
        <v>30</v>
      </c>
      <c r="BA2" s="5">
        <v>2024</v>
      </c>
    </row>
    <row r="3" spans="1:83" ht="13.1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1">
        <v>26</v>
      </c>
      <c r="AA3" s="1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1">
        <v>39</v>
      </c>
      <c r="AN3" s="1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  <c r="BA3" s="1">
        <v>53</v>
      </c>
      <c r="BB3" s="1"/>
      <c r="BC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ht="25.9" customHeight="1" x14ac:dyDescent="0.25">
      <c r="A4" s="1" t="s">
        <v>109</v>
      </c>
      <c r="C4" s="53" t="s">
        <v>110</v>
      </c>
      <c r="E4" s="54">
        <v>70892.198333740002</v>
      </c>
      <c r="F4" s="54">
        <v>70400</v>
      </c>
      <c r="G4" s="54">
        <v>71853</v>
      </c>
      <c r="H4" s="54">
        <v>72297.699720429999</v>
      </c>
      <c r="I4" s="10"/>
      <c r="J4" s="54">
        <v>72966.615562535997</v>
      </c>
      <c r="K4" s="54">
        <v>76344</v>
      </c>
      <c r="L4" s="54">
        <v>94059</v>
      </c>
      <c r="M4" s="54">
        <v>111848.97533512001</v>
      </c>
      <c r="N4" s="10"/>
      <c r="O4" s="54">
        <v>118111.83087381</v>
      </c>
      <c r="P4" s="54">
        <v>124989</v>
      </c>
      <c r="Q4" s="54">
        <v>136042.32592584501</v>
      </c>
      <c r="R4" s="54">
        <v>139597</v>
      </c>
      <c r="S4" s="10"/>
      <c r="T4" s="54">
        <v>138137.612088155</v>
      </c>
      <c r="U4" s="54">
        <v>150233.62161848001</v>
      </c>
      <c r="V4" s="54">
        <v>158628.2468816</v>
      </c>
      <c r="W4" s="54">
        <v>163153.57234000001</v>
      </c>
      <c r="X4" s="10"/>
      <c r="Y4" s="54">
        <v>170571.55754696901</v>
      </c>
      <c r="Z4" s="54">
        <v>172067.05452589999</v>
      </c>
      <c r="AA4" s="54">
        <v>178694</v>
      </c>
      <c r="AB4" s="54">
        <v>179862.29189999998</v>
      </c>
      <c r="AC4" s="10"/>
      <c r="AD4" s="54">
        <v>188609</v>
      </c>
      <c r="AE4" s="54">
        <v>187849.0757238002</v>
      </c>
      <c r="AF4" s="54">
        <v>188325</v>
      </c>
      <c r="AG4" s="54">
        <v>238760.167937747</v>
      </c>
      <c r="AH4" s="10"/>
      <c r="AI4" s="54">
        <v>234405.64838999999</v>
      </c>
      <c r="AJ4" s="54">
        <v>230296.38680000001</v>
      </c>
      <c r="AK4" s="54">
        <v>227373.31274000002</v>
      </c>
      <c r="AL4" s="54">
        <v>236774.2</v>
      </c>
      <c r="AM4" s="10"/>
      <c r="AN4" s="54">
        <v>236217.3</v>
      </c>
      <c r="AO4" s="54">
        <v>231810.96075999999</v>
      </c>
      <c r="AP4" s="54">
        <v>229943.63258</v>
      </c>
      <c r="AQ4" s="54">
        <v>229722.22</v>
      </c>
      <c r="AR4" s="10"/>
      <c r="AS4" s="54">
        <v>228143.67003000001</v>
      </c>
      <c r="AT4" s="54">
        <v>222637.09416000001</v>
      </c>
      <c r="AU4" s="54">
        <v>218112.51210999998</v>
      </c>
      <c r="AV4" s="54">
        <v>220178.97596000004</v>
      </c>
      <c r="AX4" s="54">
        <v>221071.05256000001</v>
      </c>
      <c r="AY4" s="54">
        <v>217383.10208999997</v>
      </c>
      <c r="AZ4" s="54">
        <v>223469.75877999997</v>
      </c>
      <c r="BA4" s="54">
        <v>213757.17314</v>
      </c>
    </row>
    <row r="5" spans="1:83" ht="25.9" customHeight="1" x14ac:dyDescent="0.25">
      <c r="C5" s="18" t="s">
        <v>111</v>
      </c>
      <c r="E5" s="9">
        <v>121.09531</v>
      </c>
      <c r="F5" s="9">
        <v>103</v>
      </c>
      <c r="G5" s="9">
        <v>192</v>
      </c>
      <c r="H5" s="9">
        <v>187.94653</v>
      </c>
      <c r="I5" s="10"/>
      <c r="J5" s="9">
        <v>155.07941</v>
      </c>
      <c r="K5" s="9">
        <v>201</v>
      </c>
      <c r="L5" s="9">
        <v>177</v>
      </c>
      <c r="M5" s="9">
        <v>186.64028999999999</v>
      </c>
      <c r="N5" s="10"/>
      <c r="O5" s="9">
        <v>184.77770000000001</v>
      </c>
      <c r="P5" s="9">
        <v>346.65541999999999</v>
      </c>
      <c r="Q5" s="9">
        <v>756.67635582599996</v>
      </c>
      <c r="R5" s="9">
        <v>1020</v>
      </c>
      <c r="S5" s="10"/>
      <c r="T5" s="9">
        <v>888.06763000000001</v>
      </c>
      <c r="U5" s="9">
        <v>770.75521000000003</v>
      </c>
      <c r="V5" s="9">
        <v>665.76973999999996</v>
      </c>
      <c r="W5" s="9">
        <v>1940.41083</v>
      </c>
      <c r="X5" s="10"/>
      <c r="Y5" s="9">
        <v>1778.8645899999999</v>
      </c>
      <c r="Z5" s="9">
        <v>5545</v>
      </c>
      <c r="AA5" s="9">
        <v>5587</v>
      </c>
      <c r="AB5" s="9">
        <v>5850.7820500000007</v>
      </c>
      <c r="AC5" s="10"/>
      <c r="AD5" s="9">
        <v>4608</v>
      </c>
      <c r="AE5" s="9">
        <v>6008.1727699999992</v>
      </c>
      <c r="AF5" s="9">
        <v>7519</v>
      </c>
      <c r="AG5" s="9">
        <v>8085.7667199999996</v>
      </c>
      <c r="AH5" s="10"/>
      <c r="AI5" s="9">
        <v>8362.8551800000005</v>
      </c>
      <c r="AJ5" s="9">
        <v>8694.0048299999999</v>
      </c>
      <c r="AK5" s="9">
        <v>9029.5908099999997</v>
      </c>
      <c r="AL5" s="9">
        <v>9272.7199999999993</v>
      </c>
      <c r="AM5" s="10"/>
      <c r="AN5" s="9">
        <v>9739.39</v>
      </c>
      <c r="AO5" s="9">
        <v>10299.49739</v>
      </c>
      <c r="AP5" s="9">
        <v>10652.03803</v>
      </c>
      <c r="AQ5" s="9">
        <v>11125.76</v>
      </c>
      <c r="AR5" s="10"/>
      <c r="AS5" s="9">
        <v>11612.063300000002</v>
      </c>
      <c r="AT5" s="9">
        <v>12324.402370000002</v>
      </c>
      <c r="AU5" s="9">
        <v>12706.886700000001</v>
      </c>
      <c r="AV5" s="9">
        <v>13216.16324</v>
      </c>
      <c r="AX5" s="9">
        <v>13327.93057</v>
      </c>
      <c r="AY5" s="9">
        <v>13462.97381</v>
      </c>
      <c r="AZ5" s="9">
        <v>13594.94191</v>
      </c>
      <c r="BA5" s="9">
        <v>14556.69644</v>
      </c>
      <c r="BC5" s="3"/>
    </row>
    <row r="6" spans="1:83" ht="25.9" customHeight="1" x14ac:dyDescent="0.25">
      <c r="C6" s="18" t="s">
        <v>112</v>
      </c>
      <c r="E6" s="9">
        <v>70625.605733739998</v>
      </c>
      <c r="F6" s="9">
        <v>70153</v>
      </c>
      <c r="G6" s="9">
        <v>71519</v>
      </c>
      <c r="H6" s="9">
        <v>71949.851340430003</v>
      </c>
      <c r="I6" s="10"/>
      <c r="J6" s="9">
        <v>72663.215242535996</v>
      </c>
      <c r="K6" s="9">
        <v>75857</v>
      </c>
      <c r="L6" s="9">
        <v>93446</v>
      </c>
      <c r="M6" s="9">
        <v>111309.97648512</v>
      </c>
      <c r="N6" s="10"/>
      <c r="O6" s="9">
        <v>117312.90729381</v>
      </c>
      <c r="P6" s="9">
        <v>124242</v>
      </c>
      <c r="Q6" s="9">
        <v>134954.081120319</v>
      </c>
      <c r="R6" s="9">
        <v>138314</v>
      </c>
      <c r="S6" s="10"/>
      <c r="T6" s="9">
        <v>137050.552576955</v>
      </c>
      <c r="U6" s="9">
        <v>149326.84494608</v>
      </c>
      <c r="V6" s="9">
        <v>157895.43674</v>
      </c>
      <c r="W6" s="9">
        <v>160967.67546</v>
      </c>
      <c r="X6" s="10"/>
      <c r="Y6" s="9">
        <v>168263.89519409958</v>
      </c>
      <c r="Z6" s="9">
        <v>166207</v>
      </c>
      <c r="AA6" s="9">
        <v>172725</v>
      </c>
      <c r="AB6" s="9">
        <v>173779.54669999998</v>
      </c>
      <c r="AC6" s="10"/>
      <c r="AD6" s="9">
        <v>183848</v>
      </c>
      <c r="AE6" s="9">
        <v>181694.29570622771</v>
      </c>
      <c r="AF6" s="9">
        <v>180662</v>
      </c>
      <c r="AG6" s="9">
        <v>230543.74941774699</v>
      </c>
      <c r="AH6" s="10"/>
      <c r="AI6" s="9">
        <v>225949.54470999999</v>
      </c>
      <c r="AJ6" s="9">
        <v>221480.51031000001</v>
      </c>
      <c r="AK6" s="9">
        <v>218219.00577000002</v>
      </c>
      <c r="AL6" s="9">
        <v>227400.57</v>
      </c>
      <c r="AM6" s="10"/>
      <c r="AN6" s="9">
        <v>226376.79</v>
      </c>
      <c r="AO6" s="9">
        <v>221462.24711999999</v>
      </c>
      <c r="AP6" s="9">
        <v>219233.10317000002</v>
      </c>
      <c r="AQ6" s="9">
        <v>218538.75</v>
      </c>
      <c r="AR6" s="10"/>
      <c r="AS6" s="9">
        <v>216501.02786</v>
      </c>
      <c r="AT6" s="9">
        <v>210094.76803000001</v>
      </c>
      <c r="AU6" s="9">
        <v>204905.56897999998</v>
      </c>
      <c r="AV6" s="9">
        <v>206378.41481000005</v>
      </c>
      <c r="AX6" s="9">
        <v>206955.27767000001</v>
      </c>
      <c r="AY6" s="9">
        <v>202943.22989999998</v>
      </c>
      <c r="AZ6" s="9">
        <v>208905.45097999999</v>
      </c>
      <c r="BA6" s="9">
        <v>198123.03492999999</v>
      </c>
      <c r="BC6" s="3"/>
      <c r="BD6" s="55"/>
    </row>
    <row r="7" spans="1:83" ht="25.9" customHeight="1" x14ac:dyDescent="0.25">
      <c r="C7" s="18" t="s">
        <v>113</v>
      </c>
      <c r="E7" s="9">
        <v>25.929340000000298</v>
      </c>
      <c r="F7" s="9">
        <v>37</v>
      </c>
      <c r="G7" s="9">
        <v>40</v>
      </c>
      <c r="H7" s="9">
        <v>58.8988000000003</v>
      </c>
      <c r="I7" s="10"/>
      <c r="J7" s="9">
        <v>60.090050000000303</v>
      </c>
      <c r="K7" s="9">
        <v>73</v>
      </c>
      <c r="L7" s="9">
        <v>84</v>
      </c>
      <c r="M7" s="9">
        <v>45.7188099999996</v>
      </c>
      <c r="N7" s="10"/>
      <c r="O7" s="9">
        <v>41.692</v>
      </c>
      <c r="P7" s="9">
        <v>50.1507576287501</v>
      </c>
      <c r="Q7" s="9">
        <v>44.628709700000499</v>
      </c>
      <c r="R7" s="9">
        <v>49</v>
      </c>
      <c r="S7" s="10"/>
      <c r="T7" s="9">
        <v>49.054141199999499</v>
      </c>
      <c r="U7" s="9">
        <v>50.757012399999397</v>
      </c>
      <c r="V7" s="9">
        <v>38.977771599998697</v>
      </c>
      <c r="W7" s="9">
        <v>111.37830000000299</v>
      </c>
      <c r="X7" s="10"/>
      <c r="Y7" s="9">
        <v>149.48271286925001</v>
      </c>
      <c r="Z7" s="9">
        <v>155.23997589999999</v>
      </c>
      <c r="AA7" s="9">
        <v>249</v>
      </c>
      <c r="AB7" s="9">
        <v>0</v>
      </c>
      <c r="AC7" s="10"/>
      <c r="AD7" s="9">
        <v>0</v>
      </c>
      <c r="AE7" s="9">
        <v>-2.4275109753943982E-6</v>
      </c>
      <c r="AF7" s="9">
        <v>0</v>
      </c>
      <c r="AG7" s="9">
        <v>0</v>
      </c>
      <c r="AH7" s="10"/>
      <c r="AI7" s="9">
        <v>0</v>
      </c>
      <c r="AJ7" s="9">
        <v>0</v>
      </c>
      <c r="AK7" s="9">
        <v>0</v>
      </c>
      <c r="AL7" s="9">
        <v>0</v>
      </c>
      <c r="AM7" s="10"/>
      <c r="AN7" s="9">
        <v>0</v>
      </c>
      <c r="AO7" s="9">
        <v>0</v>
      </c>
      <c r="AP7" s="9">
        <v>0</v>
      </c>
      <c r="AQ7" s="9">
        <v>0</v>
      </c>
      <c r="AR7" s="10"/>
      <c r="AS7" s="9">
        <v>0</v>
      </c>
      <c r="AT7" s="9">
        <v>0</v>
      </c>
      <c r="AU7" s="9">
        <v>0</v>
      </c>
      <c r="AV7" s="9">
        <v>0</v>
      </c>
      <c r="AX7" s="9">
        <v>0</v>
      </c>
      <c r="AY7" s="9">
        <v>0</v>
      </c>
      <c r="AZ7" s="9">
        <v>0</v>
      </c>
      <c r="BA7" s="9">
        <v>0</v>
      </c>
      <c r="BC7" s="3"/>
    </row>
    <row r="8" spans="1:83" ht="25.9" customHeight="1" x14ac:dyDescent="0.25">
      <c r="A8" s="1" t="s">
        <v>114</v>
      </c>
      <c r="C8" s="18" t="s">
        <v>115</v>
      </c>
      <c r="E8" s="9">
        <v>119.56795</v>
      </c>
      <c r="F8" s="9">
        <v>107</v>
      </c>
      <c r="G8" s="9">
        <v>102</v>
      </c>
      <c r="H8" s="9">
        <v>101.00305</v>
      </c>
      <c r="I8" s="10"/>
      <c r="J8" s="9">
        <v>88.230860000000007</v>
      </c>
      <c r="K8" s="9">
        <v>214</v>
      </c>
      <c r="L8" s="9">
        <v>352</v>
      </c>
      <c r="M8" s="9">
        <v>306.63974999999999</v>
      </c>
      <c r="N8" s="10"/>
      <c r="O8" s="9">
        <v>572.45388000000003</v>
      </c>
      <c r="P8" s="9">
        <v>350.31502999999998</v>
      </c>
      <c r="Q8" s="9">
        <v>286.93973999999997</v>
      </c>
      <c r="R8" s="9">
        <v>213</v>
      </c>
      <c r="S8" s="10"/>
      <c r="T8" s="9">
        <v>149.93773999999999</v>
      </c>
      <c r="U8" s="9">
        <v>85.264449999999997</v>
      </c>
      <c r="V8" s="9">
        <v>28.062629999999999</v>
      </c>
      <c r="W8" s="9">
        <v>134.10775000000001</v>
      </c>
      <c r="X8" s="10"/>
      <c r="Y8" s="9">
        <v>379.31504999999999</v>
      </c>
      <c r="Z8" s="9">
        <v>159.23971</v>
      </c>
      <c r="AA8" s="9">
        <v>133</v>
      </c>
      <c r="AB8" s="9">
        <v>231.96314999999998</v>
      </c>
      <c r="AC8" s="10"/>
      <c r="AD8" s="9">
        <v>154</v>
      </c>
      <c r="AE8" s="9">
        <v>146.60724999999999</v>
      </c>
      <c r="AF8" s="9">
        <v>144</v>
      </c>
      <c r="AG8" s="9">
        <v>130.65180000000001</v>
      </c>
      <c r="AH8" s="10"/>
      <c r="AI8" s="9">
        <v>93.248500000000007</v>
      </c>
      <c r="AJ8" s="9">
        <v>121.87166000000001</v>
      </c>
      <c r="AK8" s="9">
        <v>124.71616</v>
      </c>
      <c r="AL8" s="9">
        <v>100.91</v>
      </c>
      <c r="AM8" s="10"/>
      <c r="AN8" s="9">
        <v>101.12</v>
      </c>
      <c r="AO8" s="9">
        <v>49.216250000000002</v>
      </c>
      <c r="AP8" s="9">
        <v>58.491379999999999</v>
      </c>
      <c r="AQ8" s="9">
        <v>57.71</v>
      </c>
      <c r="AR8" s="10"/>
      <c r="AS8" s="9">
        <v>30.578870000000002</v>
      </c>
      <c r="AT8" s="9">
        <v>217.92376000000002</v>
      </c>
      <c r="AU8" s="9">
        <v>500.05643000000003</v>
      </c>
      <c r="AV8" s="9">
        <v>584.39790999999991</v>
      </c>
      <c r="AX8" s="9">
        <v>787.84432000000004</v>
      </c>
      <c r="AY8" s="9">
        <v>976.89837999999997</v>
      </c>
      <c r="AZ8" s="9">
        <v>969.36589000000004</v>
      </c>
      <c r="BA8" s="9">
        <v>1077.4417699999999</v>
      </c>
      <c r="BC8" s="3"/>
    </row>
    <row r="9" spans="1:83" ht="25.9" customHeight="1" x14ac:dyDescent="0.25">
      <c r="C9" s="53" t="s">
        <v>116</v>
      </c>
      <c r="E9" s="54">
        <v>0</v>
      </c>
      <c r="F9" s="54">
        <v>0</v>
      </c>
      <c r="G9" s="54">
        <v>0</v>
      </c>
      <c r="H9" s="54">
        <v>0</v>
      </c>
      <c r="I9" s="10"/>
      <c r="J9" s="54">
        <v>0</v>
      </c>
      <c r="K9" s="54">
        <v>234</v>
      </c>
      <c r="L9" s="54">
        <v>234</v>
      </c>
      <c r="M9" s="54">
        <v>234</v>
      </c>
      <c r="N9" s="10"/>
      <c r="O9" s="54">
        <v>234</v>
      </c>
      <c r="P9" s="54">
        <v>234</v>
      </c>
      <c r="Q9" s="54">
        <v>234</v>
      </c>
      <c r="R9" s="54">
        <v>234</v>
      </c>
      <c r="S9" s="10"/>
      <c r="T9" s="54">
        <v>234</v>
      </c>
      <c r="U9" s="54">
        <v>0</v>
      </c>
      <c r="V9" s="54">
        <v>0</v>
      </c>
      <c r="W9" s="54">
        <v>0</v>
      </c>
      <c r="X9" s="10"/>
      <c r="Y9" s="54">
        <v>0</v>
      </c>
      <c r="Z9" s="54">
        <v>0</v>
      </c>
      <c r="AA9" s="54">
        <v>0</v>
      </c>
      <c r="AB9" s="54">
        <v>0</v>
      </c>
      <c r="AC9" s="10"/>
      <c r="AD9" s="54">
        <v>0</v>
      </c>
      <c r="AE9" s="54">
        <v>0</v>
      </c>
      <c r="AF9" s="54">
        <v>0</v>
      </c>
      <c r="AG9" s="54">
        <v>0</v>
      </c>
      <c r="AH9" s="10"/>
      <c r="AI9" s="54">
        <v>0</v>
      </c>
      <c r="AJ9" s="54">
        <v>0</v>
      </c>
      <c r="AK9" s="54">
        <v>0</v>
      </c>
      <c r="AL9" s="54">
        <v>0</v>
      </c>
      <c r="AM9" s="10"/>
      <c r="AN9" s="54">
        <v>0</v>
      </c>
      <c r="AO9" s="54">
        <v>0</v>
      </c>
      <c r="AP9" s="54">
        <v>0</v>
      </c>
      <c r="AQ9" s="54">
        <v>0</v>
      </c>
      <c r="AR9" s="10"/>
      <c r="AS9" s="54">
        <v>0</v>
      </c>
      <c r="AT9" s="54">
        <v>0</v>
      </c>
      <c r="AU9" s="54">
        <v>0</v>
      </c>
      <c r="AV9" s="54">
        <v>0</v>
      </c>
      <c r="AX9" s="54">
        <v>0</v>
      </c>
      <c r="AY9" s="54">
        <v>0</v>
      </c>
      <c r="AZ9" s="54">
        <v>0</v>
      </c>
      <c r="BA9" s="54">
        <v>11180.961769999998</v>
      </c>
    </row>
    <row r="10" spans="1:83" ht="25.9" customHeight="1" x14ac:dyDescent="0.25">
      <c r="C10" s="53" t="s">
        <v>117</v>
      </c>
      <c r="E10" s="54">
        <v>66160</v>
      </c>
      <c r="F10" s="54">
        <v>69792</v>
      </c>
      <c r="G10" s="54">
        <v>70470</v>
      </c>
      <c r="H10" s="54">
        <v>97879.670427260004</v>
      </c>
      <c r="I10" s="10"/>
      <c r="J10" s="54">
        <v>118608.298624808</v>
      </c>
      <c r="K10" s="54">
        <v>122144</v>
      </c>
      <c r="L10" s="54">
        <v>116315</v>
      </c>
      <c r="M10" s="54">
        <v>105550.29220984</v>
      </c>
      <c r="N10" s="10"/>
      <c r="O10" s="54">
        <v>120298.758588938</v>
      </c>
      <c r="P10" s="54">
        <v>113032</v>
      </c>
      <c r="Q10" s="54">
        <v>116073.043304127</v>
      </c>
      <c r="R10" s="54">
        <v>112266</v>
      </c>
      <c r="S10" s="10"/>
      <c r="T10" s="54">
        <v>117320</v>
      </c>
      <c r="U10" s="54">
        <v>130141.343916144</v>
      </c>
      <c r="V10" s="54">
        <v>115617.786325746</v>
      </c>
      <c r="W10" s="54">
        <v>111713.482686</v>
      </c>
      <c r="X10" s="10"/>
      <c r="Y10" s="54">
        <v>119820.303168561</v>
      </c>
      <c r="Z10" s="54">
        <v>116310.73462</v>
      </c>
      <c r="AA10" s="54">
        <v>111805</v>
      </c>
      <c r="AB10" s="54">
        <v>98833.716909999988</v>
      </c>
      <c r="AC10" s="10"/>
      <c r="AD10" s="54">
        <v>112967</v>
      </c>
      <c r="AE10" s="54">
        <v>114426.72052</v>
      </c>
      <c r="AF10" s="54">
        <v>120577</v>
      </c>
      <c r="AG10" s="54">
        <v>108702.07513</v>
      </c>
      <c r="AH10" s="10"/>
      <c r="AI10" s="54">
        <v>135176.24161000003</v>
      </c>
      <c r="AJ10" s="54">
        <v>172630.58332999999</v>
      </c>
      <c r="AK10" s="54">
        <v>180916.58803999997</v>
      </c>
      <c r="AL10" s="54">
        <v>179563.99000000002</v>
      </c>
      <c r="AM10" s="10"/>
      <c r="AN10" s="54">
        <v>190723.96</v>
      </c>
      <c r="AO10" s="54">
        <v>185826.09739000004</v>
      </c>
      <c r="AP10" s="54">
        <v>162606.50939999998</v>
      </c>
      <c r="AQ10" s="54">
        <v>143921.53560999999</v>
      </c>
      <c r="AR10" s="10"/>
      <c r="AS10" s="54">
        <v>148206.60358</v>
      </c>
      <c r="AT10" s="54">
        <v>152198.21226000003</v>
      </c>
      <c r="AU10" s="54">
        <v>137625.58989999999</v>
      </c>
      <c r="AV10" s="54">
        <v>129560.45869999999</v>
      </c>
      <c r="AX10" s="54">
        <v>142954.43593000001</v>
      </c>
      <c r="AY10" s="54">
        <v>143695.21180999998</v>
      </c>
      <c r="AZ10" s="54">
        <v>139484.49956000003</v>
      </c>
      <c r="BA10" s="54">
        <v>137290.89736</v>
      </c>
      <c r="BC10" s="3"/>
    </row>
    <row r="11" spans="1:83" ht="25.9" customHeight="1" x14ac:dyDescent="0.25">
      <c r="A11" s="1" t="s">
        <v>118</v>
      </c>
      <c r="C11" s="18" t="s">
        <v>119</v>
      </c>
      <c r="E11" s="9">
        <v>29384.883906999999</v>
      </c>
      <c r="F11" s="9">
        <v>29665</v>
      </c>
      <c r="G11" s="9">
        <v>31646</v>
      </c>
      <c r="H11" s="9">
        <v>39312.370629999998</v>
      </c>
      <c r="I11" s="10"/>
      <c r="J11" s="9">
        <v>44832.582828136001</v>
      </c>
      <c r="K11" s="9">
        <v>41788</v>
      </c>
      <c r="L11" s="9">
        <v>42305</v>
      </c>
      <c r="M11" s="9">
        <v>46993.663379999998</v>
      </c>
      <c r="N11" s="10"/>
      <c r="O11" s="9">
        <v>45115.502050000003</v>
      </c>
      <c r="P11" s="9">
        <v>44939</v>
      </c>
      <c r="Q11" s="9">
        <v>46724.750034397002</v>
      </c>
      <c r="R11" s="9">
        <v>51353</v>
      </c>
      <c r="S11" s="10"/>
      <c r="T11" s="9">
        <v>47819.172443575</v>
      </c>
      <c r="U11" s="9">
        <v>55658.656033120002</v>
      </c>
      <c r="V11" s="9">
        <v>53295.014159006001</v>
      </c>
      <c r="W11" s="9">
        <v>60361.485789999999</v>
      </c>
      <c r="X11" s="10"/>
      <c r="Y11" s="9">
        <v>57878.112050000003</v>
      </c>
      <c r="Z11" s="9">
        <v>55562.231390000001</v>
      </c>
      <c r="AA11" s="9">
        <v>51110</v>
      </c>
      <c r="AB11" s="9">
        <v>52324.414549999994</v>
      </c>
      <c r="AC11" s="10"/>
      <c r="AD11" s="9">
        <v>56322</v>
      </c>
      <c r="AE11" s="9">
        <v>64932.898890000004</v>
      </c>
      <c r="AF11" s="9">
        <v>62456</v>
      </c>
      <c r="AG11" s="9">
        <v>69009.788</v>
      </c>
      <c r="AH11" s="10"/>
      <c r="AI11" s="9">
        <v>76774.520180000007</v>
      </c>
      <c r="AJ11" s="9">
        <v>85246.456230000011</v>
      </c>
      <c r="AK11" s="9">
        <v>91350.283930000005</v>
      </c>
      <c r="AL11" s="9">
        <v>109531.24</v>
      </c>
      <c r="AM11" s="10"/>
      <c r="AN11" s="9">
        <v>113185.03</v>
      </c>
      <c r="AO11" s="9">
        <v>117884.33178000001</v>
      </c>
      <c r="AP11" s="9">
        <v>109908.21373999999</v>
      </c>
      <c r="AQ11" s="9">
        <v>103596.54</v>
      </c>
      <c r="AR11" s="10"/>
      <c r="AS11" s="9">
        <v>103618.49267000001</v>
      </c>
      <c r="AT11" s="9">
        <v>102376.28527000001</v>
      </c>
      <c r="AU11" s="9">
        <v>95865.21620000001</v>
      </c>
      <c r="AV11" s="9">
        <v>89972.142069999987</v>
      </c>
      <c r="AX11" s="9">
        <v>97934.159249999997</v>
      </c>
      <c r="AY11" s="9">
        <v>99819.446249999994</v>
      </c>
      <c r="AZ11" s="9">
        <v>98167.524399999995</v>
      </c>
      <c r="BA11" s="9">
        <v>93483.110010000004</v>
      </c>
      <c r="BC11" s="3"/>
    </row>
    <row r="12" spans="1:83" ht="25.9" customHeight="1" x14ac:dyDescent="0.25">
      <c r="C12" s="18" t="s">
        <v>120</v>
      </c>
      <c r="E12" s="9">
        <v>31779</v>
      </c>
      <c r="F12" s="9">
        <v>35755</v>
      </c>
      <c r="G12" s="9">
        <v>34448</v>
      </c>
      <c r="H12" s="9">
        <v>23434</v>
      </c>
      <c r="I12" s="10"/>
      <c r="J12" s="9">
        <v>35217</v>
      </c>
      <c r="K12" s="9">
        <v>45358</v>
      </c>
      <c r="L12" s="9">
        <v>43443</v>
      </c>
      <c r="M12" s="9">
        <v>37220</v>
      </c>
      <c r="N12" s="10"/>
      <c r="O12" s="9">
        <v>47425</v>
      </c>
      <c r="P12" s="9">
        <v>40773</v>
      </c>
      <c r="Q12" s="9">
        <v>52092</v>
      </c>
      <c r="R12" s="9">
        <v>40611</v>
      </c>
      <c r="S12" s="10"/>
      <c r="T12" s="9">
        <v>43855</v>
      </c>
      <c r="U12" s="9">
        <v>51066</v>
      </c>
      <c r="V12" s="9">
        <v>48560</v>
      </c>
      <c r="W12" s="9">
        <v>38078.349159999998</v>
      </c>
      <c r="X12" s="10"/>
      <c r="Y12" s="9">
        <v>49940.072549999997</v>
      </c>
      <c r="Z12" s="9">
        <v>42742</v>
      </c>
      <c r="AA12" s="9">
        <v>45769</v>
      </c>
      <c r="AB12" s="9">
        <v>34838.486979999994</v>
      </c>
      <c r="AC12" s="10"/>
      <c r="AD12" s="9">
        <v>41874.32748</v>
      </c>
      <c r="AE12" s="9">
        <v>36338.865469999997</v>
      </c>
      <c r="AF12" s="9">
        <v>31135</v>
      </c>
      <c r="AG12" s="9">
        <v>28390.040700000001</v>
      </c>
      <c r="AH12" s="10"/>
      <c r="AI12" s="9">
        <v>44281.250340000006</v>
      </c>
      <c r="AJ12" s="9">
        <v>49532.430130000001</v>
      </c>
      <c r="AK12" s="9">
        <v>48097.866439999998</v>
      </c>
      <c r="AL12" s="9">
        <v>36830.03</v>
      </c>
      <c r="AM12" s="10"/>
      <c r="AN12" s="9">
        <v>53227.88</v>
      </c>
      <c r="AO12" s="9">
        <v>49963.113649999999</v>
      </c>
      <c r="AP12" s="9">
        <v>39503.997240000004</v>
      </c>
      <c r="AQ12" s="9">
        <v>26558.093550000001</v>
      </c>
      <c r="AR12" s="10"/>
      <c r="AS12" s="9">
        <v>33448.785069999998</v>
      </c>
      <c r="AT12" s="9">
        <v>31331.804629999999</v>
      </c>
      <c r="AU12" s="9">
        <v>31043.812539999999</v>
      </c>
      <c r="AV12" s="9">
        <v>27463.896789999999</v>
      </c>
      <c r="AX12" s="9">
        <v>32254.766809999997</v>
      </c>
      <c r="AY12" s="9">
        <v>31341.936409999998</v>
      </c>
      <c r="AZ12" s="9">
        <v>30070.051030000002</v>
      </c>
      <c r="BA12" s="9">
        <v>30148.177889999999</v>
      </c>
      <c r="BC12" s="3"/>
    </row>
    <row r="13" spans="1:83" ht="25.9" customHeight="1" x14ac:dyDescent="0.25">
      <c r="C13" s="18" t="s">
        <v>121</v>
      </c>
      <c r="E13" s="9">
        <v>830.72859000000005</v>
      </c>
      <c r="F13" s="9">
        <v>767</v>
      </c>
      <c r="G13" s="9">
        <v>501</v>
      </c>
      <c r="H13" s="9">
        <v>767.20059000000003</v>
      </c>
      <c r="I13" s="10"/>
      <c r="J13" s="9">
        <v>470.72820999999999</v>
      </c>
      <c r="K13" s="9">
        <v>189</v>
      </c>
      <c r="L13" s="9">
        <v>180</v>
      </c>
      <c r="M13" s="9">
        <v>632.72400000000005</v>
      </c>
      <c r="N13" s="10"/>
      <c r="O13" s="9">
        <v>632.72400000000005</v>
      </c>
      <c r="P13" s="9">
        <v>432</v>
      </c>
      <c r="Q13" s="9">
        <v>236.13443000000001</v>
      </c>
      <c r="R13" s="9">
        <v>176</v>
      </c>
      <c r="S13" s="10"/>
      <c r="T13" s="9">
        <v>405.27074925074902</v>
      </c>
      <c r="U13" s="9">
        <v>637.08600000000001</v>
      </c>
      <c r="V13" s="9">
        <v>650.04700000000003</v>
      </c>
      <c r="W13" s="9">
        <v>226.488</v>
      </c>
      <c r="X13" s="10"/>
      <c r="Y13" s="9">
        <v>191.561438561438</v>
      </c>
      <c r="Z13" s="9">
        <v>250.93100000000001</v>
      </c>
      <c r="AA13" s="9">
        <v>521</v>
      </c>
      <c r="AB13" s="9">
        <v>414.96800000000002</v>
      </c>
      <c r="AC13" s="10"/>
      <c r="AD13" s="9">
        <v>336.80519480519479</v>
      </c>
      <c r="AE13" s="9">
        <v>337.14202</v>
      </c>
      <c r="AF13" s="9">
        <v>0</v>
      </c>
      <c r="AG13" s="9">
        <v>0</v>
      </c>
      <c r="AH13" s="10"/>
      <c r="AI13" s="9">
        <v>0</v>
      </c>
      <c r="AJ13" s="9">
        <v>0</v>
      </c>
      <c r="AK13" s="9">
        <v>879.25599999999997</v>
      </c>
      <c r="AL13" s="9">
        <v>1636.18</v>
      </c>
      <c r="AM13" s="10"/>
      <c r="AN13" s="9">
        <v>2210.54</v>
      </c>
      <c r="AO13" s="9">
        <v>2848.9859999999999</v>
      </c>
      <c r="AP13" s="9">
        <v>1702.5119999999999</v>
      </c>
      <c r="AQ13" s="9">
        <v>2340.9540000000002</v>
      </c>
      <c r="AR13" s="10"/>
      <c r="AS13" s="9">
        <v>2382.8479999999995</v>
      </c>
      <c r="AT13" s="9">
        <v>0</v>
      </c>
      <c r="AU13" s="9">
        <v>0</v>
      </c>
      <c r="AV13" s="9">
        <v>0</v>
      </c>
      <c r="AX13" s="9">
        <v>0</v>
      </c>
      <c r="AY13" s="9">
        <v>0</v>
      </c>
      <c r="AZ13" s="9">
        <v>0</v>
      </c>
      <c r="BA13" s="9">
        <v>0</v>
      </c>
      <c r="BC13" s="3"/>
    </row>
    <row r="14" spans="1:83" ht="25.9" customHeight="1" x14ac:dyDescent="0.25">
      <c r="C14" s="18" t="s">
        <v>122</v>
      </c>
      <c r="E14" s="9">
        <v>1607</v>
      </c>
      <c r="F14" s="9">
        <v>1779</v>
      </c>
      <c r="G14" s="9">
        <v>2124</v>
      </c>
      <c r="H14" s="9">
        <v>2755.7856087399996</v>
      </c>
      <c r="I14" s="10">
        <v>0</v>
      </c>
      <c r="J14" s="9">
        <v>4586.2393551999994</v>
      </c>
      <c r="K14" s="9">
        <v>5452</v>
      </c>
      <c r="L14" s="9">
        <v>5778</v>
      </c>
      <c r="M14" s="9">
        <v>10653</v>
      </c>
      <c r="N14" s="10">
        <v>0</v>
      </c>
      <c r="O14" s="9">
        <v>12201.197544764</v>
      </c>
      <c r="P14" s="9">
        <v>12643</v>
      </c>
      <c r="Q14" s="9">
        <v>6457.6049334130003</v>
      </c>
      <c r="R14" s="9">
        <v>9052</v>
      </c>
      <c r="S14" s="10">
        <v>0</v>
      </c>
      <c r="T14" s="9">
        <v>8855</v>
      </c>
      <c r="U14" s="9">
        <v>10278.591833024002</v>
      </c>
      <c r="V14" s="9">
        <v>6867.838775698001</v>
      </c>
      <c r="W14" s="9">
        <v>7133.5355800000034</v>
      </c>
      <c r="X14" s="10"/>
      <c r="Y14" s="9">
        <v>8647.2992400000003</v>
      </c>
      <c r="Z14" s="9">
        <v>10676</v>
      </c>
      <c r="AA14" s="9">
        <v>9129</v>
      </c>
      <c r="AB14" s="9">
        <v>6397.9735000000001</v>
      </c>
      <c r="AC14" s="10"/>
      <c r="AD14" s="9">
        <v>8712.0733600000058</v>
      </c>
      <c r="AE14" s="9">
        <v>8650.2420600000005</v>
      </c>
      <c r="AF14" s="9">
        <v>16120</v>
      </c>
      <c r="AG14" s="9">
        <v>5162.6211300000004</v>
      </c>
      <c r="AH14" s="10"/>
      <c r="AI14" s="9">
        <v>4672.01134</v>
      </c>
      <c r="AJ14" s="9">
        <v>7935.7200100000009</v>
      </c>
      <c r="AK14" s="9">
        <v>9999.9432300000008</v>
      </c>
      <c r="AL14" s="9">
        <v>9182.010000000002</v>
      </c>
      <c r="AM14" s="10"/>
      <c r="AN14" s="9">
        <v>10246.33</v>
      </c>
      <c r="AO14" s="9">
        <v>9678.596190000002</v>
      </c>
      <c r="AP14" s="9">
        <v>7617.7193299999999</v>
      </c>
      <c r="AQ14" s="9">
        <v>7448.5080599999992</v>
      </c>
      <c r="AR14" s="10"/>
      <c r="AS14" s="9">
        <v>5343.8475600000011</v>
      </c>
      <c r="AT14" s="9">
        <v>7299.2612800000006</v>
      </c>
      <c r="AU14" s="9">
        <v>8022.53856</v>
      </c>
      <c r="AV14" s="9">
        <v>6287.2785700000004</v>
      </c>
      <c r="AX14" s="9">
        <v>6752.7016400000002</v>
      </c>
      <c r="AY14" s="9">
        <v>8957.3743599999998</v>
      </c>
      <c r="AZ14" s="9">
        <v>7641.3208800000002</v>
      </c>
      <c r="BA14" s="9">
        <v>7357.5904299999993</v>
      </c>
      <c r="BC14" s="3"/>
    </row>
    <row r="15" spans="1:83" ht="25.9" customHeight="1" x14ac:dyDescent="0.25">
      <c r="A15" s="1" t="s">
        <v>123</v>
      </c>
      <c r="C15" s="18" t="s">
        <v>124</v>
      </c>
      <c r="E15" s="9">
        <v>2558.2506569299999</v>
      </c>
      <c r="F15" s="9">
        <v>1826</v>
      </c>
      <c r="G15" s="9">
        <v>1752</v>
      </c>
      <c r="H15" s="9">
        <v>31610.313598519999</v>
      </c>
      <c r="I15" s="10"/>
      <c r="J15" s="9">
        <v>33501.748231471996</v>
      </c>
      <c r="K15" s="9">
        <v>29357</v>
      </c>
      <c r="L15" s="9">
        <v>24610</v>
      </c>
      <c r="M15" s="9">
        <v>10051</v>
      </c>
      <c r="N15" s="10"/>
      <c r="O15" s="9">
        <v>14924.334994174</v>
      </c>
      <c r="P15" s="9">
        <v>14245</v>
      </c>
      <c r="Q15" s="9">
        <v>10562.553906317</v>
      </c>
      <c r="R15" s="9">
        <v>11073</v>
      </c>
      <c r="S15" s="10"/>
      <c r="T15" s="9">
        <v>16385.631267465</v>
      </c>
      <c r="U15" s="9">
        <v>12501.010050000001</v>
      </c>
      <c r="V15" s="9">
        <v>6244.8863910419996</v>
      </c>
      <c r="W15" s="9">
        <v>5913.624159</v>
      </c>
      <c r="X15" s="10"/>
      <c r="Y15" s="9">
        <v>3163.2578899999999</v>
      </c>
      <c r="Z15" s="9">
        <v>7079.8696499999996</v>
      </c>
      <c r="AA15" s="9">
        <v>5277</v>
      </c>
      <c r="AB15" s="9">
        <v>4857.8738800000001</v>
      </c>
      <c r="AC15" s="10"/>
      <c r="AD15" s="9">
        <v>5722</v>
      </c>
      <c r="AE15" s="9">
        <v>4167.5720799999999</v>
      </c>
      <c r="AF15" s="9">
        <v>10865</v>
      </c>
      <c r="AG15" s="9">
        <v>6139.6252999999997</v>
      </c>
      <c r="AH15" s="10"/>
      <c r="AI15" s="9">
        <v>9448.45975</v>
      </c>
      <c r="AJ15" s="9">
        <v>29915.97696</v>
      </c>
      <c r="AK15" s="9">
        <v>30589.238440000001</v>
      </c>
      <c r="AL15" s="9">
        <v>22384.53</v>
      </c>
      <c r="AM15" s="10"/>
      <c r="AN15" s="9">
        <v>11854.17</v>
      </c>
      <c r="AO15" s="9">
        <v>5451.0697700000001</v>
      </c>
      <c r="AP15" s="9">
        <v>3874.06709</v>
      </c>
      <c r="AQ15" s="9">
        <v>3977.44</v>
      </c>
      <c r="AR15" s="10"/>
      <c r="AS15" s="9">
        <v>3412.6302799999999</v>
      </c>
      <c r="AT15" s="9">
        <v>11190.861080000001</v>
      </c>
      <c r="AU15" s="9">
        <v>2694.0226000000002</v>
      </c>
      <c r="AV15" s="9">
        <v>5837.1412700000001</v>
      </c>
      <c r="AX15" s="9">
        <v>6012.8082299999996</v>
      </c>
      <c r="AY15" s="9">
        <v>3576.4547900000007</v>
      </c>
      <c r="AZ15" s="9">
        <v>3605.6032500000001</v>
      </c>
      <c r="BA15" s="9">
        <v>6302.0190299999995</v>
      </c>
      <c r="BC15" s="3"/>
    </row>
    <row r="16" spans="1:83" s="56" customFormat="1" ht="25.9" customHeight="1" x14ac:dyDescent="0.25">
      <c r="A16" s="1" t="s">
        <v>125</v>
      </c>
      <c r="C16" s="57" t="s">
        <v>126</v>
      </c>
      <c r="E16" s="15">
        <v>137052</v>
      </c>
      <c r="F16" s="15">
        <v>140192</v>
      </c>
      <c r="G16" s="15">
        <v>142323</v>
      </c>
      <c r="H16" s="15">
        <v>170177.37014769</v>
      </c>
      <c r="I16" s="58"/>
      <c r="J16" s="15">
        <v>191574.91418734399</v>
      </c>
      <c r="K16" s="15">
        <v>198722</v>
      </c>
      <c r="L16" s="15">
        <v>210608</v>
      </c>
      <c r="M16" s="15">
        <v>217633.26754495999</v>
      </c>
      <c r="N16" s="58"/>
      <c r="O16" s="15">
        <v>238644.589462748</v>
      </c>
      <c r="P16" s="15">
        <v>238255</v>
      </c>
      <c r="Q16" s="15">
        <v>252349.36922997201</v>
      </c>
      <c r="R16" s="15">
        <v>252097</v>
      </c>
      <c r="S16" s="58"/>
      <c r="T16" s="15">
        <v>255691</v>
      </c>
      <c r="U16" s="15">
        <v>280374.965534624</v>
      </c>
      <c r="V16" s="15">
        <v>274246.03320734599</v>
      </c>
      <c r="W16" s="15">
        <v>274867.05502600002</v>
      </c>
      <c r="X16" s="58"/>
      <c r="Y16" s="15">
        <v>290391.86071553</v>
      </c>
      <c r="Z16" s="15">
        <v>288377.78914589999</v>
      </c>
      <c r="AA16" s="15">
        <v>290499</v>
      </c>
      <c r="AB16" s="15">
        <v>278696.00880999997</v>
      </c>
      <c r="AC16" s="58"/>
      <c r="AD16" s="15">
        <v>301577</v>
      </c>
      <c r="AE16" s="15">
        <v>302275.7962438002</v>
      </c>
      <c r="AF16" s="15">
        <v>308902</v>
      </c>
      <c r="AG16" s="15">
        <v>347462.24306774698</v>
      </c>
      <c r="AH16" s="58"/>
      <c r="AI16" s="15">
        <v>369581.89</v>
      </c>
      <c r="AJ16" s="15">
        <v>402926.97013000003</v>
      </c>
      <c r="AK16" s="15">
        <v>408289.90078000003</v>
      </c>
      <c r="AL16" s="15">
        <v>416338.19000000006</v>
      </c>
      <c r="AM16" s="58"/>
      <c r="AN16" s="15">
        <v>426941.25</v>
      </c>
      <c r="AO16" s="15">
        <v>417637.05815000006</v>
      </c>
      <c r="AP16" s="15">
        <v>392550.14197999996</v>
      </c>
      <c r="AQ16" s="15">
        <v>373643.75560999999</v>
      </c>
      <c r="AR16" s="58"/>
      <c r="AS16" s="15">
        <v>376350.27361000003</v>
      </c>
      <c r="AT16" s="15">
        <v>374835.30642000004</v>
      </c>
      <c r="AU16" s="15">
        <v>355738.10200999997</v>
      </c>
      <c r="AV16" s="15">
        <v>349739.43466000003</v>
      </c>
      <c r="AX16" s="15">
        <v>364025.48849000002</v>
      </c>
      <c r="AY16" s="15">
        <v>361078.31389999995</v>
      </c>
      <c r="AZ16" s="15">
        <v>362954.25834</v>
      </c>
      <c r="BA16" s="15">
        <v>362229.03227000003</v>
      </c>
      <c r="BC16" s="3"/>
      <c r="BD16" s="2"/>
    </row>
    <row r="17" spans="1:53" x14ac:dyDescent="0.25">
      <c r="C17" s="38"/>
      <c r="E17" s="39"/>
      <c r="F17" s="39"/>
      <c r="G17" s="39"/>
      <c r="H17" s="39"/>
      <c r="I17" s="10"/>
      <c r="J17" s="39"/>
      <c r="K17" s="39"/>
      <c r="L17" s="39"/>
      <c r="M17" s="39"/>
      <c r="N17" s="10"/>
      <c r="O17" s="39"/>
      <c r="P17" s="39"/>
      <c r="Q17" s="39"/>
      <c r="R17" s="39"/>
      <c r="S17" s="10"/>
      <c r="T17" s="39"/>
      <c r="U17" s="39"/>
      <c r="V17" s="39"/>
      <c r="W17" s="39"/>
      <c r="X17" s="10"/>
      <c r="Y17" s="39"/>
      <c r="Z17" s="39"/>
      <c r="AA17" s="39"/>
      <c r="AB17" s="39"/>
      <c r="AC17" s="10"/>
      <c r="AD17" s="39"/>
      <c r="AE17" s="39"/>
      <c r="AF17" s="39"/>
      <c r="AG17" s="39"/>
      <c r="AH17" s="10"/>
      <c r="AI17" s="39"/>
      <c r="AJ17" s="39"/>
      <c r="AK17" s="39"/>
      <c r="AL17" s="39"/>
      <c r="AM17" s="10"/>
      <c r="AN17" s="39"/>
      <c r="AO17" s="39"/>
      <c r="AP17" s="39"/>
      <c r="AQ17" s="39"/>
      <c r="AR17" s="10"/>
      <c r="AS17" s="39"/>
      <c r="AT17" s="39"/>
      <c r="AU17" s="39"/>
      <c r="AV17" s="39"/>
      <c r="AX17" s="39"/>
      <c r="AY17" s="39"/>
      <c r="AZ17" s="39"/>
      <c r="BA17" s="39"/>
    </row>
    <row r="18" spans="1:53" x14ac:dyDescent="0.25">
      <c r="C18" s="35" t="s">
        <v>107</v>
      </c>
      <c r="E18" s="48">
        <v>4.0890000000000004</v>
      </c>
      <c r="F18" s="48">
        <v>4.1943999999999999</v>
      </c>
      <c r="G18" s="48">
        <v>4.2385999999999999</v>
      </c>
      <c r="H18" s="48">
        <v>4.2614999999999998</v>
      </c>
      <c r="I18" s="59"/>
      <c r="J18" s="48">
        <v>4.2683999999999997</v>
      </c>
      <c r="K18" s="48">
        <v>4.4255000000000004</v>
      </c>
      <c r="L18" s="48">
        <v>4.3120000000000003</v>
      </c>
      <c r="M18" s="48">
        <v>4.4240000000000004</v>
      </c>
      <c r="N18" s="59"/>
      <c r="O18" s="48">
        <v>4.2198000000000002</v>
      </c>
      <c r="P18" s="48">
        <v>4.2264999999999997</v>
      </c>
      <c r="Q18" s="48">
        <v>4.3090999999999999</v>
      </c>
      <c r="R18" s="48">
        <v>4.1708999999999996</v>
      </c>
      <c r="S18" s="59"/>
      <c r="T18" s="48">
        <v>4.2084999999999999</v>
      </c>
      <c r="U18" s="48">
        <v>4.3616000000000001</v>
      </c>
      <c r="V18" s="48">
        <v>4.3616000000000001</v>
      </c>
      <c r="W18" s="48">
        <v>4.3</v>
      </c>
      <c r="X18" s="59"/>
      <c r="Y18" s="48">
        <v>4.3013000000000003</v>
      </c>
      <c r="Z18" s="48">
        <v>4.2519999999999998</v>
      </c>
      <c r="AA18" s="48">
        <v>4.3735999999999997</v>
      </c>
      <c r="AB18" s="48">
        <v>4.2584999999999997</v>
      </c>
      <c r="AC18" s="59"/>
      <c r="AD18" s="48">
        <v>4.5522999999999998</v>
      </c>
      <c r="AE18" s="48">
        <v>4.4660000000000002</v>
      </c>
      <c r="AF18" s="48">
        <v>4.5267999999999997</v>
      </c>
      <c r="AG18" s="48">
        <v>4.6147999999999998</v>
      </c>
      <c r="AH18" s="59"/>
      <c r="AI18" s="48">
        <v>4.6603000000000003</v>
      </c>
      <c r="AJ18" s="48">
        <v>4.5208000000000004</v>
      </c>
      <c r="AK18" s="48">
        <v>4.6329000000000002</v>
      </c>
      <c r="AL18" s="48">
        <v>4.5994000000000002</v>
      </c>
      <c r="AM18" s="59"/>
      <c r="AN18" s="48">
        <v>4.6524999999999999</v>
      </c>
      <c r="AO18" s="48">
        <v>4.6806000000000001</v>
      </c>
      <c r="AP18" s="48">
        <v>4.8697999999999997</v>
      </c>
      <c r="AQ18" s="48">
        <v>4.6898999999999997</v>
      </c>
      <c r="AR18" s="59"/>
      <c r="AS18" s="48">
        <v>4.6755000000000004</v>
      </c>
      <c r="AT18" s="48">
        <v>4.4503000000000004</v>
      </c>
      <c r="AU18" s="48">
        <v>4.6356000000000002</v>
      </c>
      <c r="AV18" s="48">
        <v>4.3479999999999999</v>
      </c>
      <c r="AX18" s="48">
        <v>4.3009000000000004</v>
      </c>
      <c r="AY18" s="48">
        <v>4.3129999999999997</v>
      </c>
      <c r="AZ18" s="48">
        <v>4.2790999999999997</v>
      </c>
      <c r="BA18" s="48">
        <v>4.2729999999999997</v>
      </c>
    </row>
    <row r="19" spans="1:53" x14ac:dyDescent="0.25">
      <c r="C19" s="38"/>
      <c r="E19" s="39"/>
      <c r="F19" s="39"/>
      <c r="G19" s="39"/>
      <c r="H19" s="39"/>
      <c r="I19" s="10"/>
      <c r="J19" s="39"/>
      <c r="K19" s="39"/>
      <c r="L19" s="39"/>
      <c r="M19" s="39"/>
      <c r="N19" s="10"/>
      <c r="O19" s="39"/>
      <c r="P19" s="39"/>
      <c r="Q19" s="39"/>
      <c r="R19" s="39"/>
      <c r="S19" s="10"/>
      <c r="T19" s="39"/>
      <c r="U19" s="39"/>
      <c r="V19" s="39"/>
      <c r="W19" s="39"/>
      <c r="X19" s="10"/>
      <c r="Y19" s="39"/>
      <c r="Z19" s="39"/>
      <c r="AA19" s="39"/>
      <c r="AB19" s="39"/>
      <c r="AC19" s="10"/>
      <c r="AD19" s="39"/>
      <c r="AE19" s="39"/>
      <c r="AF19" s="39"/>
      <c r="AG19" s="39"/>
      <c r="AH19" s="10"/>
      <c r="AI19" s="39"/>
      <c r="AJ19" s="39"/>
      <c r="AK19" s="39"/>
      <c r="AL19" s="39"/>
      <c r="AM19" s="10"/>
      <c r="AN19" s="39"/>
      <c r="AO19" s="39"/>
      <c r="AP19" s="39"/>
      <c r="AQ19" s="39"/>
      <c r="AR19" s="10"/>
      <c r="AS19" s="39"/>
      <c r="AT19" s="39"/>
      <c r="AU19" s="39"/>
      <c r="AV19" s="39"/>
      <c r="AX19" s="39"/>
      <c r="AY19" s="39"/>
      <c r="AZ19" s="39"/>
      <c r="BA19" s="39"/>
    </row>
    <row r="20" spans="1:53" ht="23.25" customHeight="1" x14ac:dyDescent="0.25">
      <c r="A20" s="1" t="s">
        <v>127</v>
      </c>
      <c r="C20" s="60" t="s">
        <v>128</v>
      </c>
      <c r="E20" s="9">
        <f t="shared" ref="E20:H20" si="0">E12+E13+E14</f>
        <v>34216.728589999999</v>
      </c>
      <c r="F20" s="9">
        <f t="shared" si="0"/>
        <v>38301</v>
      </c>
      <c r="G20" s="9">
        <f t="shared" si="0"/>
        <v>37073</v>
      </c>
      <c r="H20" s="9">
        <f t="shared" si="0"/>
        <v>26956.98619874</v>
      </c>
      <c r="I20" s="10"/>
      <c r="J20" s="9">
        <f t="shared" ref="J20:M20" si="1">J12+J13+J14</f>
        <v>40273.967565200001</v>
      </c>
      <c r="K20" s="9">
        <f t="shared" si="1"/>
        <v>50999</v>
      </c>
      <c r="L20" s="9">
        <f t="shared" si="1"/>
        <v>49401</v>
      </c>
      <c r="M20" s="9">
        <f t="shared" si="1"/>
        <v>48505.724000000002</v>
      </c>
      <c r="N20" s="10"/>
      <c r="O20" s="9">
        <f t="shared" ref="O20:R20" si="2">O12+O13+O14</f>
        <v>60258.921544764002</v>
      </c>
      <c r="P20" s="9">
        <f t="shared" si="2"/>
        <v>53848</v>
      </c>
      <c r="Q20" s="9">
        <f t="shared" si="2"/>
        <v>58785.739363412999</v>
      </c>
      <c r="R20" s="9">
        <f t="shared" si="2"/>
        <v>49839</v>
      </c>
      <c r="S20" s="10"/>
      <c r="T20" s="9">
        <f t="shared" ref="T20:W20" si="3">T12+T13+T14</f>
        <v>53115.270749250747</v>
      </c>
      <c r="U20" s="9">
        <f t="shared" si="3"/>
        <v>61981.677833024005</v>
      </c>
      <c r="V20" s="9">
        <f t="shared" si="3"/>
        <v>56077.885775698</v>
      </c>
      <c r="W20" s="9">
        <f t="shared" si="3"/>
        <v>45438.372739999999</v>
      </c>
      <c r="X20" s="10"/>
      <c r="Y20" s="9">
        <f t="shared" ref="Y20:AB20" si="4">Y12+Y13+Y14</f>
        <v>58778.933228561436</v>
      </c>
      <c r="Z20" s="9">
        <f t="shared" si="4"/>
        <v>53668.930999999997</v>
      </c>
      <c r="AA20" s="9">
        <f t="shared" si="4"/>
        <v>55419</v>
      </c>
      <c r="AB20" s="9">
        <f t="shared" si="4"/>
        <v>41651.428479999995</v>
      </c>
      <c r="AC20" s="10"/>
      <c r="AD20" s="9">
        <f>AD12+AD13+AD14</f>
        <v>50923.206034805204</v>
      </c>
      <c r="AE20" s="9">
        <f>AE12+AE13+AE14</f>
        <v>45326.249549999993</v>
      </c>
      <c r="AF20" s="9">
        <f>AF12+AF13+AF14</f>
        <v>47255</v>
      </c>
      <c r="AG20" s="9">
        <f>AG12+AG13+AG14</f>
        <v>33552.661830000005</v>
      </c>
      <c r="AH20" s="10"/>
      <c r="AI20" s="9">
        <f>AI12+AI13+AI14</f>
        <v>48953.261680000003</v>
      </c>
      <c r="AJ20" s="9">
        <f>AJ12+AJ13+AJ14</f>
        <v>57468.150139999998</v>
      </c>
      <c r="AK20" s="9">
        <f>AK12+AK13+AK14</f>
        <v>58977.065669999996</v>
      </c>
      <c r="AL20" s="9">
        <f>AL12+AL13+AL14</f>
        <v>47648.22</v>
      </c>
      <c r="AM20" s="10"/>
      <c r="AN20" s="9">
        <f>AN12+AN13+AN14</f>
        <v>65684.75</v>
      </c>
      <c r="AO20" s="9">
        <f>AO12+AO13+AO14</f>
        <v>62490.69584</v>
      </c>
      <c r="AP20" s="9">
        <f>AP12+AP13+AP14</f>
        <v>48824.228570000007</v>
      </c>
      <c r="AQ20" s="9">
        <f>AQ12+AQ13+AQ14</f>
        <v>36347.555610000003</v>
      </c>
      <c r="AR20" s="10"/>
      <c r="AS20" s="9">
        <f>AS12+AS13+AS14</f>
        <v>41175.480629999998</v>
      </c>
      <c r="AT20" s="9">
        <f>AT12+AT13+AT14</f>
        <v>38631.065909999998</v>
      </c>
      <c r="AU20" s="9">
        <f>AU12+AU13+AU14</f>
        <v>39066.3511</v>
      </c>
      <c r="AV20" s="9">
        <v>33751.175360000001</v>
      </c>
      <c r="AX20" s="9">
        <f>AX12+AX13+AX14</f>
        <v>39007.46845</v>
      </c>
      <c r="AY20" s="9">
        <f>AY12+AY13+AY14</f>
        <v>40299.310769999996</v>
      </c>
      <c r="AZ20" s="9">
        <f>AZ12+AZ13+AZ14</f>
        <v>37711.371910000002</v>
      </c>
      <c r="BA20" s="9">
        <f>BA12+BA13+BA14</f>
        <v>37505.768319999996</v>
      </c>
    </row>
    <row r="22" spans="1:53" x14ac:dyDescent="0.25"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G22" s="3"/>
      <c r="AH22" s="61"/>
      <c r="AI22" s="61"/>
      <c r="AJ22" s="61"/>
      <c r="AL22" s="3"/>
      <c r="AM22" s="61"/>
      <c r="AN22" s="61"/>
      <c r="AO22" s="61"/>
      <c r="AQ22" s="3"/>
      <c r="AR22" s="61"/>
      <c r="AS22" s="61"/>
      <c r="AT22" s="61"/>
      <c r="AX22" s="61"/>
      <c r="AY22" s="61"/>
      <c r="BA22" s="3"/>
    </row>
    <row r="23" spans="1:53" x14ac:dyDescent="0.25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H23" s="62"/>
      <c r="AI23" s="62"/>
      <c r="AJ23" s="62"/>
      <c r="AM23" s="62"/>
      <c r="AN23" s="62"/>
      <c r="AO23" s="62"/>
      <c r="AR23" s="62"/>
      <c r="AS23" s="62"/>
      <c r="AT23" s="62"/>
      <c r="AX23" s="62"/>
      <c r="AY23" s="6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00D0-7A4B-4C89-B4C3-F9F6B10D6DE7}">
  <sheetPr>
    <tabColor rgb="FFFFFFCC"/>
  </sheetPr>
  <dimension ref="A1:CD41"/>
  <sheetViews>
    <sheetView showGridLines="0" zoomScale="115" zoomScaleNormal="115" workbookViewId="0">
      <pane xSplit="3" ySplit="2" topLeftCell="N3" activePane="bottomRight" state="frozen"/>
      <selection activeCell="C1" sqref="C1:BM1048576"/>
      <selection pane="topRight" activeCell="C1" sqref="C1:BM1048576"/>
      <selection pane="bottomLeft" activeCell="C1" sqref="C1:BM1048576"/>
      <selection pane="bottomRight" activeCell="BA2" sqref="BA2"/>
    </sheetView>
  </sheetViews>
  <sheetFormatPr defaultRowHeight="15" outlineLevelCol="1" x14ac:dyDescent="0.25"/>
  <cols>
    <col min="1" max="1" width="13.7109375" style="2" hidden="1" customWidth="1" outlineLevel="1"/>
    <col min="2" max="2" width="2.85546875" style="2" customWidth="1" collapsed="1"/>
    <col min="3" max="3" width="44.28515625" style="2" customWidth="1"/>
    <col min="4" max="4" width="1.140625" style="2" hidden="1" customWidth="1" outlineLevel="1"/>
    <col min="5" max="8" width="0" style="2" hidden="1" customWidth="1" outlineLevel="1"/>
    <col min="9" max="9" width="1.140625" style="2" hidden="1" customWidth="1" outlineLevel="1"/>
    <col min="10" max="13" width="0" style="2" hidden="1" customWidth="1" outlineLevel="1"/>
    <col min="14" max="14" width="1.140625" style="2" customWidth="1" collapsed="1"/>
    <col min="15" max="18" width="9.140625" style="2" hidden="1" customWidth="1" outlineLevel="1"/>
    <col min="19" max="19" width="1.140625" style="2" hidden="1" customWidth="1" outlineLevel="1"/>
    <col min="20" max="23" width="9.140625" style="2" hidden="1" customWidth="1" outlineLevel="1"/>
    <col min="24" max="24" width="1.140625" style="2" hidden="1" customWidth="1" outlineLevel="1"/>
    <col min="25" max="28" width="9.140625" style="2" hidden="1" customWidth="1" outlineLevel="1"/>
    <col min="29" max="29" width="1.140625" style="2" hidden="1" customWidth="1" outlineLevel="1"/>
    <col min="30" max="33" width="9.140625" style="2" hidden="1" customWidth="1" outlineLevel="1"/>
    <col min="34" max="34" width="1.140625" style="2" customWidth="1" collapsed="1"/>
    <col min="35" max="38" width="9.140625" style="2"/>
    <col min="39" max="39" width="1.140625" style="2" customWidth="1"/>
    <col min="40" max="43" width="8.85546875" style="2" customWidth="1"/>
    <col min="44" max="44" width="1.140625" style="2" customWidth="1"/>
    <col min="45" max="48" width="9.140625" style="2"/>
    <col min="49" max="49" width="1.85546875" style="2" customWidth="1"/>
    <col min="50" max="16384" width="9.140625" style="2"/>
  </cols>
  <sheetData>
    <row r="1" spans="1:82" ht="22.15" customHeight="1" thickBot="1" x14ac:dyDescent="0.3"/>
    <row r="2" spans="1:82" ht="24.75" customHeight="1" x14ac:dyDescent="0.25">
      <c r="C2" s="52" t="s">
        <v>129</v>
      </c>
      <c r="E2" s="5" t="s">
        <v>1</v>
      </c>
      <c r="F2" s="5" t="s">
        <v>2</v>
      </c>
      <c r="G2" s="5" t="s">
        <v>3</v>
      </c>
      <c r="H2" s="5">
        <v>2015</v>
      </c>
      <c r="J2" s="5" t="s">
        <v>4</v>
      </c>
      <c r="K2" s="5" t="s">
        <v>5</v>
      </c>
      <c r="L2" s="5" t="s">
        <v>6</v>
      </c>
      <c r="M2" s="5">
        <v>2016</v>
      </c>
      <c r="O2" s="5" t="s">
        <v>7</v>
      </c>
      <c r="P2" s="5" t="s">
        <v>8</v>
      </c>
      <c r="Q2" s="5" t="s">
        <v>9</v>
      </c>
      <c r="R2" s="5">
        <v>2017</v>
      </c>
      <c r="T2" s="5" t="s">
        <v>10</v>
      </c>
      <c r="U2" s="5" t="s">
        <v>11</v>
      </c>
      <c r="V2" s="5" t="s">
        <v>12</v>
      </c>
      <c r="W2" s="5">
        <v>2018</v>
      </c>
      <c r="Y2" s="5" t="s">
        <v>13</v>
      </c>
      <c r="Z2" s="5" t="s">
        <v>14</v>
      </c>
      <c r="AA2" s="5" t="s">
        <v>15</v>
      </c>
      <c r="AB2" s="5">
        <v>2019</v>
      </c>
      <c r="AD2" s="5" t="s">
        <v>16</v>
      </c>
      <c r="AE2" s="5" t="s">
        <v>17</v>
      </c>
      <c r="AF2" s="5" t="s">
        <v>18</v>
      </c>
      <c r="AG2" s="5">
        <v>2020</v>
      </c>
      <c r="AI2" s="5" t="s">
        <v>19</v>
      </c>
      <c r="AJ2" s="5" t="s">
        <v>20</v>
      </c>
      <c r="AK2" s="5" t="s">
        <v>21</v>
      </c>
      <c r="AL2" s="5">
        <v>2021</v>
      </c>
      <c r="AN2" s="5" t="s">
        <v>22</v>
      </c>
      <c r="AO2" s="5" t="s">
        <v>23</v>
      </c>
      <c r="AP2" s="5" t="s">
        <v>24</v>
      </c>
      <c r="AQ2" s="5">
        <v>2022</v>
      </c>
      <c r="AS2" s="5" t="s">
        <v>25</v>
      </c>
      <c r="AT2" s="5" t="s">
        <v>26</v>
      </c>
      <c r="AU2" s="5" t="s">
        <v>27</v>
      </c>
      <c r="AV2" s="5">
        <v>2023</v>
      </c>
      <c r="AX2" s="5" t="s">
        <v>28</v>
      </c>
      <c r="AY2" s="5" t="s">
        <v>29</v>
      </c>
      <c r="AZ2" s="5" t="s">
        <v>30</v>
      </c>
      <c r="BA2" s="5">
        <v>2024</v>
      </c>
    </row>
    <row r="3" spans="1:82" ht="13.15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1">
        <v>26</v>
      </c>
      <c r="AA3" s="1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1">
        <v>39</v>
      </c>
      <c r="AN3" s="1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  <c r="BA3" s="1">
        <v>53</v>
      </c>
      <c r="BB3" s="1"/>
      <c r="BC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82" ht="20.45" customHeight="1" x14ac:dyDescent="0.25">
      <c r="A4" s="1" t="s">
        <v>130</v>
      </c>
      <c r="C4" s="53" t="s">
        <v>131</v>
      </c>
      <c r="E4" s="63">
        <v>40993.306070862003</v>
      </c>
      <c r="F4" s="63">
        <v>43197</v>
      </c>
      <c r="G4" s="63">
        <v>46690</v>
      </c>
      <c r="H4" s="63">
        <v>80709.068698432005</v>
      </c>
      <c r="J4" s="63">
        <v>84116.050607865996</v>
      </c>
      <c r="K4" s="63">
        <v>87255</v>
      </c>
      <c r="L4" s="63">
        <v>91567</v>
      </c>
      <c r="M4" s="63">
        <v>94215.450663342999</v>
      </c>
      <c r="O4" s="63">
        <v>99609.261487020005</v>
      </c>
      <c r="P4" s="63">
        <v>101424</v>
      </c>
      <c r="Q4" s="63">
        <v>104159.202640894</v>
      </c>
      <c r="R4" s="63">
        <v>108042</v>
      </c>
      <c r="T4" s="63">
        <v>110000.13242645199</v>
      </c>
      <c r="U4" s="63">
        <v>108764.02359601601</v>
      </c>
      <c r="V4" s="63">
        <v>110819.05365455001</v>
      </c>
      <c r="W4" s="63">
        <v>112665.37702964401</v>
      </c>
      <c r="Y4" s="63">
        <v>114643.110068558</v>
      </c>
      <c r="Z4" s="63">
        <v>117168.375917657</v>
      </c>
      <c r="AA4" s="63">
        <v>119726</v>
      </c>
      <c r="AB4" s="63">
        <v>123342.15145916208</v>
      </c>
      <c r="AD4" s="63">
        <v>124536</v>
      </c>
      <c r="AE4" s="63">
        <v>126658.01062456686</v>
      </c>
      <c r="AF4" s="63">
        <v>130682</v>
      </c>
      <c r="AG4" s="63">
        <v>131740.50447725301</v>
      </c>
      <c r="AI4" s="63">
        <v>134848.86189999999</v>
      </c>
      <c r="AJ4" s="63">
        <v>137274.00764999999</v>
      </c>
      <c r="AK4" s="63">
        <v>135501.80287000004</v>
      </c>
      <c r="AL4" s="63">
        <v>134142.07999999999</v>
      </c>
      <c r="AN4" s="63">
        <v>131025.62000000001</v>
      </c>
      <c r="AO4" s="63">
        <v>132228.22055</v>
      </c>
      <c r="AP4" s="63">
        <v>119676.78177000009</v>
      </c>
      <c r="AQ4" s="63">
        <v>116991.99244999999</v>
      </c>
      <c r="AS4" s="63">
        <v>121396.98727999996</v>
      </c>
      <c r="AT4" s="63">
        <v>126309.73856000003</v>
      </c>
      <c r="AU4" s="63">
        <v>126930.70185999999</v>
      </c>
      <c r="AV4" s="63">
        <v>135244.36843</v>
      </c>
      <c r="AX4" s="63">
        <v>138668.35975999999</v>
      </c>
      <c r="AY4" s="63">
        <v>133636.40038000004</v>
      </c>
      <c r="AZ4" s="63">
        <v>131390.73140000002</v>
      </c>
      <c r="BA4" s="63">
        <v>127846.70072000001</v>
      </c>
      <c r="BB4" s="3"/>
      <c r="BC4" s="3"/>
    </row>
    <row r="5" spans="1:82" ht="20.45" customHeight="1" x14ac:dyDescent="0.25">
      <c r="A5" s="1"/>
      <c r="C5" s="18" t="s">
        <v>132</v>
      </c>
      <c r="E5" s="64">
        <v>5409.2000017999999</v>
      </c>
      <c r="F5" s="64">
        <v>5409</v>
      </c>
      <c r="G5" s="64">
        <v>5409</v>
      </c>
      <c r="H5" s="64">
        <v>7159.2</v>
      </c>
      <c r="J5" s="64">
        <v>7159.2000000799999</v>
      </c>
      <c r="K5" s="64">
        <v>7159</v>
      </c>
      <c r="L5" s="64">
        <v>7159</v>
      </c>
      <c r="M5" s="64">
        <v>7159.2</v>
      </c>
      <c r="O5" s="64">
        <v>7159.2</v>
      </c>
      <c r="P5" s="64">
        <v>7159.2000047600004</v>
      </c>
      <c r="Q5" s="64">
        <v>7159.2</v>
      </c>
      <c r="R5" s="64">
        <v>7159</v>
      </c>
      <c r="T5" s="64">
        <v>7159.2</v>
      </c>
      <c r="U5" s="64">
        <v>7159.2</v>
      </c>
      <c r="V5" s="64">
        <v>7159.2</v>
      </c>
      <c r="W5" s="64">
        <v>7159.2</v>
      </c>
      <c r="Y5" s="64">
        <v>7159.2</v>
      </c>
      <c r="Z5" s="64">
        <v>7159.2</v>
      </c>
      <c r="AA5" s="64">
        <v>7159</v>
      </c>
      <c r="AB5" s="64">
        <v>7159.2</v>
      </c>
      <c r="AD5" s="64">
        <v>7159</v>
      </c>
      <c r="AE5" s="64">
        <v>7159.2</v>
      </c>
      <c r="AF5" s="64">
        <v>7129</v>
      </c>
      <c r="AG5" s="64">
        <v>7129.259</v>
      </c>
      <c r="AI5" s="64">
        <v>7129.259</v>
      </c>
      <c r="AJ5" s="64">
        <v>7129.259</v>
      </c>
      <c r="AK5" s="64">
        <v>7129.259</v>
      </c>
      <c r="AL5" s="64">
        <v>7129.26</v>
      </c>
      <c r="AN5" s="64">
        <v>7129.26</v>
      </c>
      <c r="AO5" s="64">
        <v>7129.259</v>
      </c>
      <c r="AP5" s="64">
        <v>7076.6220000000003</v>
      </c>
      <c r="AQ5" s="64">
        <v>7076.62</v>
      </c>
      <c r="AS5" s="64">
        <v>7076.6220000000003</v>
      </c>
      <c r="AT5" s="64">
        <v>7076.6220000000003</v>
      </c>
      <c r="AU5" s="64">
        <v>7076.6220000000003</v>
      </c>
      <c r="AV5" s="64">
        <v>7076.6220000000003</v>
      </c>
      <c r="AX5" s="64">
        <v>7076.6220000000003</v>
      </c>
      <c r="AY5" s="64">
        <v>7076.6220000000003</v>
      </c>
      <c r="AZ5" s="64">
        <v>7053.308</v>
      </c>
      <c r="BA5" s="64">
        <v>7053.308</v>
      </c>
      <c r="BB5" s="3"/>
      <c r="BC5" s="3"/>
    </row>
    <row r="6" spans="1:82" ht="20.45" customHeight="1" x14ac:dyDescent="0.25">
      <c r="A6" s="1"/>
      <c r="C6" s="65" t="s">
        <v>133</v>
      </c>
      <c r="E6" s="66">
        <v>0</v>
      </c>
      <c r="F6" s="66">
        <v>0</v>
      </c>
      <c r="G6" s="66">
        <v>0</v>
      </c>
      <c r="H6" s="66">
        <v>0</v>
      </c>
      <c r="J6" s="66">
        <v>0</v>
      </c>
      <c r="K6" s="66">
        <v>0</v>
      </c>
      <c r="L6" s="66">
        <v>0</v>
      </c>
      <c r="M6" s="66">
        <v>0</v>
      </c>
      <c r="O6" s="66">
        <v>0</v>
      </c>
      <c r="P6" s="66">
        <v>0</v>
      </c>
      <c r="Q6" s="66">
        <v>0</v>
      </c>
      <c r="R6" s="66">
        <v>0</v>
      </c>
      <c r="T6" s="66">
        <v>0</v>
      </c>
      <c r="U6" s="66">
        <v>0</v>
      </c>
      <c r="V6" s="66">
        <v>0</v>
      </c>
      <c r="W6" s="66">
        <v>-26.623999999999999</v>
      </c>
      <c r="Y6" s="66">
        <v>-176.62139999999999</v>
      </c>
      <c r="Z6" s="66">
        <v>-180.67984999999999</v>
      </c>
      <c r="AA6" s="66">
        <v>-229</v>
      </c>
      <c r="AB6" s="66">
        <v>-380.56829999999997</v>
      </c>
      <c r="AD6" s="66">
        <v>-381</v>
      </c>
      <c r="AE6" s="66">
        <v>-380.56829999999997</v>
      </c>
      <c r="AF6" s="66">
        <v>0</v>
      </c>
      <c r="AG6" s="66">
        <v>-220.31280000000001</v>
      </c>
      <c r="AI6" s="66">
        <v>-220.31279999999998</v>
      </c>
      <c r="AJ6" s="66">
        <v>-220.31279999999998</v>
      </c>
      <c r="AK6" s="66">
        <v>-220.31279999999998</v>
      </c>
      <c r="AL6" s="66">
        <v>-764.22</v>
      </c>
      <c r="AN6" s="66">
        <v>-764.22</v>
      </c>
      <c r="AO6" s="66">
        <v>-764.21965</v>
      </c>
      <c r="AP6" s="66">
        <v>-261.33875</v>
      </c>
      <c r="AQ6" s="66">
        <v>-261.33999999999997</v>
      </c>
      <c r="AS6" s="66">
        <v>-261.33875</v>
      </c>
      <c r="AT6" s="66">
        <v>-261.33875</v>
      </c>
      <c r="AU6" s="66">
        <v>-261.33875</v>
      </c>
      <c r="AV6" s="66">
        <v>-261.33875</v>
      </c>
      <c r="AX6" s="66">
        <v>-261.33875</v>
      </c>
      <c r="AY6" s="66">
        <v>-261.33875</v>
      </c>
      <c r="AZ6" s="66">
        <v>0</v>
      </c>
      <c r="BA6" s="66">
        <v>0</v>
      </c>
      <c r="BB6" s="3"/>
      <c r="BC6" s="3"/>
    </row>
    <row r="7" spans="1:82" ht="20.45" customHeight="1" x14ac:dyDescent="0.25">
      <c r="A7" s="1"/>
      <c r="C7" s="18" t="s">
        <v>134</v>
      </c>
      <c r="E7" s="64">
        <v>0</v>
      </c>
      <c r="F7" s="64">
        <v>0</v>
      </c>
      <c r="G7" s="64">
        <v>0</v>
      </c>
      <c r="H7" s="64">
        <v>30071.493999999999</v>
      </c>
      <c r="J7" s="64">
        <v>30071.493999999999</v>
      </c>
      <c r="K7" s="64">
        <v>30071</v>
      </c>
      <c r="L7" s="64">
        <v>30071</v>
      </c>
      <c r="M7" s="64">
        <v>30071.49379</v>
      </c>
      <c r="O7" s="64">
        <v>30071.49379</v>
      </c>
      <c r="P7" s="64">
        <v>30071.49379</v>
      </c>
      <c r="Q7" s="64">
        <v>30071.49379</v>
      </c>
      <c r="R7" s="64">
        <v>30071</v>
      </c>
      <c r="T7" s="64">
        <v>30071.49379</v>
      </c>
      <c r="U7" s="64">
        <v>30071.49379</v>
      </c>
      <c r="V7" s="64">
        <v>30071.49379</v>
      </c>
      <c r="W7" s="64">
        <v>30071.49379</v>
      </c>
      <c r="Y7" s="64">
        <v>30071.49379</v>
      </c>
      <c r="Z7" s="64">
        <v>30071.49379</v>
      </c>
      <c r="AA7" s="64">
        <v>30071</v>
      </c>
      <c r="AB7" s="64">
        <v>30071.49379</v>
      </c>
      <c r="AD7" s="64">
        <v>30071</v>
      </c>
      <c r="AE7" s="64">
        <v>30071.49379</v>
      </c>
      <c r="AF7" s="64">
        <v>30071</v>
      </c>
      <c r="AG7" s="64">
        <v>30071.49379</v>
      </c>
      <c r="AI7" s="64">
        <v>30071.49379</v>
      </c>
      <c r="AJ7" s="64">
        <v>30071</v>
      </c>
      <c r="AK7" s="64">
        <v>30071</v>
      </c>
      <c r="AL7" s="64">
        <v>30071.49379</v>
      </c>
      <c r="AN7" s="64">
        <v>30071.49</v>
      </c>
      <c r="AO7" s="64">
        <v>30071</v>
      </c>
      <c r="AP7" s="64">
        <v>30071</v>
      </c>
      <c r="AQ7" s="64">
        <v>30071.49379</v>
      </c>
      <c r="AS7" s="64">
        <v>30071.49379</v>
      </c>
      <c r="AT7" s="64">
        <v>30071.49379</v>
      </c>
      <c r="AU7" s="64">
        <v>30071.49379</v>
      </c>
      <c r="AV7" s="64">
        <v>30071.49379</v>
      </c>
      <c r="AX7" s="64">
        <v>30071.49379</v>
      </c>
      <c r="AY7" s="64">
        <v>30071.49379</v>
      </c>
      <c r="AZ7" s="64">
        <v>30071.49379</v>
      </c>
      <c r="BA7" s="64">
        <v>30071.49379</v>
      </c>
      <c r="BB7" s="3"/>
      <c r="BC7" s="3"/>
      <c r="BD7" s="55"/>
    </row>
    <row r="8" spans="1:82" ht="20.45" customHeight="1" x14ac:dyDescent="0.25">
      <c r="A8" s="1"/>
      <c r="C8" s="18" t="s">
        <v>135</v>
      </c>
      <c r="E8" s="64">
        <v>-67.777780000000007</v>
      </c>
      <c r="F8" s="64">
        <v>-40</v>
      </c>
      <c r="G8" s="64">
        <v>-59</v>
      </c>
      <c r="H8" s="64">
        <v>-57.813859299999997</v>
      </c>
      <c r="J8" s="64">
        <v>-57.467979999999997</v>
      </c>
      <c r="K8" s="64">
        <v>-15</v>
      </c>
      <c r="L8" s="64">
        <v>-40</v>
      </c>
      <c r="M8" s="64">
        <v>-47.173520000000003</v>
      </c>
      <c r="O8" s="64">
        <v>-59.849429999999998</v>
      </c>
      <c r="P8" s="64">
        <v>-59.639850000000003</v>
      </c>
      <c r="Q8" s="64">
        <v>-56.049489999999999</v>
      </c>
      <c r="R8" s="64">
        <v>-63.711309999999997</v>
      </c>
      <c r="T8" s="64">
        <v>-61.545479999999998</v>
      </c>
      <c r="U8" s="64">
        <v>-53.684307604000203</v>
      </c>
      <c r="V8" s="64">
        <v>-57.535363025000201</v>
      </c>
      <c r="W8" s="64">
        <v>-56.699758539999998</v>
      </c>
      <c r="Y8" s="64">
        <v>-57.925319999999999</v>
      </c>
      <c r="Z8" s="64">
        <v>0</v>
      </c>
      <c r="AA8" s="64">
        <v>0</v>
      </c>
      <c r="AB8" s="64">
        <v>0</v>
      </c>
      <c r="AD8" s="64">
        <v>0</v>
      </c>
      <c r="AE8" s="64">
        <v>0</v>
      </c>
      <c r="AF8" s="64">
        <v>0</v>
      </c>
      <c r="AG8" s="64">
        <v>0</v>
      </c>
      <c r="AI8" s="64">
        <v>0</v>
      </c>
      <c r="AJ8" s="64">
        <v>0</v>
      </c>
      <c r="AK8" s="64">
        <v>0</v>
      </c>
      <c r="AL8" s="64">
        <v>0</v>
      </c>
      <c r="AN8" s="64">
        <v>0</v>
      </c>
      <c r="AO8" s="64">
        <v>0</v>
      </c>
      <c r="AP8" s="64">
        <v>0</v>
      </c>
      <c r="AQ8" s="64">
        <v>0</v>
      </c>
      <c r="AS8" s="64">
        <v>0</v>
      </c>
      <c r="AT8" s="64">
        <v>0</v>
      </c>
      <c r="AU8" s="64">
        <v>0</v>
      </c>
      <c r="AV8" s="64">
        <v>0</v>
      </c>
      <c r="AX8" s="64">
        <v>0</v>
      </c>
      <c r="AY8" s="64">
        <v>0</v>
      </c>
      <c r="AZ8" s="64">
        <v>0</v>
      </c>
      <c r="BA8" s="64">
        <v>0</v>
      </c>
      <c r="BB8" s="3"/>
      <c r="BC8" s="3"/>
    </row>
    <row r="9" spans="1:82" ht="20.45" customHeight="1" x14ac:dyDescent="0.25">
      <c r="A9" s="1"/>
      <c r="C9" s="18" t="s">
        <v>136</v>
      </c>
      <c r="E9" s="64">
        <v>35651.883849061996</v>
      </c>
      <c r="F9" s="64">
        <v>37827</v>
      </c>
      <c r="G9" s="64">
        <v>41340</v>
      </c>
      <c r="H9" s="64">
        <v>43557.514237732001</v>
      </c>
      <c r="J9" s="64">
        <v>46964.150267785997</v>
      </c>
      <c r="K9" s="64">
        <v>50061</v>
      </c>
      <c r="L9" s="64">
        <v>54398</v>
      </c>
      <c r="M9" s="64">
        <v>56994.646073342999</v>
      </c>
      <c r="O9" s="64">
        <v>62383.104754865999</v>
      </c>
      <c r="P9" s="64">
        <v>64198</v>
      </c>
      <c r="Q9" s="64">
        <v>66929.245968739997</v>
      </c>
      <c r="R9" s="64">
        <v>70830</v>
      </c>
      <c r="T9" s="64">
        <v>72785.707536451999</v>
      </c>
      <c r="U9" s="64">
        <v>71541.737533620006</v>
      </c>
      <c r="V9" s="64">
        <v>73600.618647575</v>
      </c>
      <c r="W9" s="64">
        <v>75483.205528184102</v>
      </c>
      <c r="Y9" s="64">
        <v>77612.161528557699</v>
      </c>
      <c r="Z9" s="64">
        <v>80083.560507657399</v>
      </c>
      <c r="AA9" s="64">
        <v>82689</v>
      </c>
      <c r="AB9" s="64">
        <v>86505.587989162072</v>
      </c>
      <c r="AD9" s="64">
        <v>87700</v>
      </c>
      <c r="AE9" s="64">
        <v>89821.447154566864</v>
      </c>
      <c r="AF9" s="64">
        <v>93516</v>
      </c>
      <c r="AG9" s="64">
        <v>94924.503049252904</v>
      </c>
      <c r="AI9" s="64">
        <v>98032.860469999985</v>
      </c>
      <c r="AJ9" s="64">
        <v>100458.50000999999</v>
      </c>
      <c r="AK9" s="64">
        <v>98686.295230000047</v>
      </c>
      <c r="AL9" s="64">
        <v>97683.586209999994</v>
      </c>
      <c r="AN9" s="64">
        <v>94567.13</v>
      </c>
      <c r="AO9" s="64">
        <v>95770.220239999995</v>
      </c>
      <c r="AP9" s="64">
        <v>82768.537560000084</v>
      </c>
      <c r="AQ9" s="64">
        <v>80005.760469999994</v>
      </c>
      <c r="AS9" s="64">
        <v>84410.752049999952</v>
      </c>
      <c r="AT9" s="64">
        <v>89323.503330000021</v>
      </c>
      <c r="AU9" s="64">
        <v>89944.466629999981</v>
      </c>
      <c r="AV9" s="64">
        <v>98306.858469999992</v>
      </c>
      <c r="AX9" s="64">
        <v>101730.8498</v>
      </c>
      <c r="AY9" s="64">
        <v>96698.890420000011</v>
      </c>
      <c r="AZ9" s="64">
        <v>94215.196689999997</v>
      </c>
      <c r="BA9" s="64">
        <v>90738.337080000012</v>
      </c>
      <c r="BB9" s="3"/>
      <c r="BC9" s="3"/>
    </row>
    <row r="10" spans="1:82" ht="20.45" customHeight="1" x14ac:dyDescent="0.25">
      <c r="A10" s="1"/>
      <c r="C10" s="67" t="s">
        <v>137</v>
      </c>
      <c r="E10" s="64">
        <v>0</v>
      </c>
      <c r="F10" s="64">
        <v>0</v>
      </c>
      <c r="G10" s="64">
        <v>0</v>
      </c>
      <c r="H10" s="64">
        <v>0</v>
      </c>
      <c r="J10" s="64">
        <v>0</v>
      </c>
      <c r="K10" s="64">
        <v>0</v>
      </c>
      <c r="L10" s="64">
        <v>0</v>
      </c>
      <c r="M10" s="64">
        <v>0</v>
      </c>
      <c r="O10" s="64">
        <v>1.91890868400001</v>
      </c>
      <c r="P10" s="64">
        <v>2.9265099999999999</v>
      </c>
      <c r="Q10" s="64">
        <v>1.79423</v>
      </c>
      <c r="R10" s="64">
        <v>1</v>
      </c>
      <c r="T10" s="64">
        <v>2.1312570000000002</v>
      </c>
      <c r="U10" s="64">
        <v>2.944817322</v>
      </c>
      <c r="V10" s="64">
        <v>3.6619673960000001</v>
      </c>
      <c r="W10" s="64">
        <v>3</v>
      </c>
      <c r="Y10" s="64">
        <v>2.7371695359999899</v>
      </c>
      <c r="Z10" s="64">
        <v>6.3624624139999897</v>
      </c>
      <c r="AA10" s="64">
        <v>12</v>
      </c>
      <c r="AB10" s="64">
        <v>5.1600799999999998</v>
      </c>
      <c r="AD10" s="64">
        <v>3</v>
      </c>
      <c r="AE10" s="64">
        <v>3.19538625400001</v>
      </c>
      <c r="AF10" s="64">
        <v>0</v>
      </c>
      <c r="AG10" s="64">
        <v>0</v>
      </c>
      <c r="AI10" s="64">
        <v>0</v>
      </c>
      <c r="AJ10" s="64">
        <v>0</v>
      </c>
      <c r="AK10" s="64">
        <v>0</v>
      </c>
      <c r="AL10" s="64">
        <v>0</v>
      </c>
      <c r="AN10" s="64">
        <v>0</v>
      </c>
      <c r="AO10" s="64">
        <v>0</v>
      </c>
      <c r="AP10" s="64">
        <v>0</v>
      </c>
      <c r="AQ10" s="64">
        <v>0</v>
      </c>
      <c r="AS10" s="64">
        <v>0</v>
      </c>
      <c r="AT10" s="64">
        <v>0</v>
      </c>
      <c r="AU10" s="64">
        <v>0</v>
      </c>
      <c r="AV10" s="64">
        <v>0</v>
      </c>
      <c r="AX10" s="64">
        <v>0</v>
      </c>
      <c r="AY10" s="64">
        <v>0</v>
      </c>
      <c r="AZ10" s="64">
        <v>0</v>
      </c>
      <c r="BA10" s="64">
        <v>0</v>
      </c>
      <c r="BB10" s="3"/>
      <c r="BC10" s="3"/>
    </row>
    <row r="11" spans="1:82" ht="20.45" customHeight="1" x14ac:dyDescent="0.25">
      <c r="A11" s="1"/>
      <c r="C11" s="18" t="s">
        <v>138</v>
      </c>
      <c r="E11" s="64">
        <v>0</v>
      </c>
      <c r="F11" s="64">
        <v>0</v>
      </c>
      <c r="G11" s="64">
        <v>0</v>
      </c>
      <c r="H11" s="64">
        <v>-21.325679999999998</v>
      </c>
      <c r="J11" s="64">
        <v>-21.325679999999998</v>
      </c>
      <c r="K11" s="64">
        <v>-21</v>
      </c>
      <c r="L11" s="64">
        <v>-21</v>
      </c>
      <c r="M11" s="64">
        <v>37.284320000000001</v>
      </c>
      <c r="O11" s="64">
        <v>37.284320000000001</v>
      </c>
      <c r="P11" s="64">
        <v>37.284320000000001</v>
      </c>
      <c r="Q11" s="64">
        <v>37.284320000000001</v>
      </c>
      <c r="R11" s="64">
        <v>24.075089999999999</v>
      </c>
      <c r="T11" s="64">
        <v>24.075089999999999</v>
      </c>
      <c r="U11" s="64">
        <v>24.075089999999999</v>
      </c>
      <c r="V11" s="64">
        <v>24.075089999999999</v>
      </c>
      <c r="W11" s="64">
        <v>13.59998</v>
      </c>
      <c r="Y11" s="64">
        <v>13.59998</v>
      </c>
      <c r="Z11" s="64">
        <v>13.59998</v>
      </c>
      <c r="AA11" s="64">
        <v>14</v>
      </c>
      <c r="AB11" s="64">
        <v>-34.763509999999997</v>
      </c>
      <c r="AD11" s="64">
        <v>-35</v>
      </c>
      <c r="AE11" s="64">
        <v>-34.763509999999997</v>
      </c>
      <c r="AF11" s="64">
        <v>-35</v>
      </c>
      <c r="AG11" s="64">
        <v>-164.43856199999999</v>
      </c>
      <c r="AI11" s="64">
        <v>-164.43856</v>
      </c>
      <c r="AJ11" s="64">
        <v>-164.43856</v>
      </c>
      <c r="AK11" s="64">
        <v>-164.43856</v>
      </c>
      <c r="AL11" s="64">
        <v>21.96</v>
      </c>
      <c r="AN11" s="64">
        <v>21.96</v>
      </c>
      <c r="AO11" s="64">
        <v>21.96096</v>
      </c>
      <c r="AP11" s="64">
        <v>21.96096</v>
      </c>
      <c r="AQ11" s="64">
        <v>99.458190000000002</v>
      </c>
      <c r="AS11" s="64">
        <v>99.458190000000002</v>
      </c>
      <c r="AT11" s="64">
        <v>99.458190000000002</v>
      </c>
      <c r="AU11" s="64">
        <v>99.458190000000002</v>
      </c>
      <c r="AV11" s="64">
        <v>50.73292</v>
      </c>
      <c r="AX11" s="68">
        <v>50.73292</v>
      </c>
      <c r="AY11" s="64">
        <v>50.73292</v>
      </c>
      <c r="AZ11" s="64">
        <v>50.73292</v>
      </c>
      <c r="BA11" s="64">
        <v>-16.43815</v>
      </c>
      <c r="BB11" s="3"/>
      <c r="BC11" s="3"/>
    </row>
    <row r="12" spans="1:82" ht="20.45" customHeight="1" x14ac:dyDescent="0.25">
      <c r="A12" s="1"/>
      <c r="C12" s="18" t="s">
        <v>139</v>
      </c>
      <c r="E12" s="64">
        <v>0</v>
      </c>
      <c r="F12" s="64">
        <v>0</v>
      </c>
      <c r="G12" s="64">
        <v>0</v>
      </c>
      <c r="H12" s="64">
        <v>0</v>
      </c>
      <c r="J12" s="64">
        <v>0</v>
      </c>
      <c r="K12" s="64">
        <v>0</v>
      </c>
      <c r="L12" s="64">
        <v>0</v>
      </c>
      <c r="M12" s="64">
        <v>0</v>
      </c>
      <c r="O12" s="64">
        <v>18.028052154000001</v>
      </c>
      <c r="P12" s="64">
        <v>18.028052154000001</v>
      </c>
      <c r="Q12" s="64">
        <v>18.028052154000001</v>
      </c>
      <c r="R12" s="64">
        <v>21.20149</v>
      </c>
      <c r="T12" s="64">
        <v>21.20149</v>
      </c>
      <c r="U12" s="64">
        <v>21.20149</v>
      </c>
      <c r="V12" s="64">
        <v>21.20149</v>
      </c>
      <c r="W12" s="64">
        <v>21.20149</v>
      </c>
      <c r="Y12" s="64">
        <v>21.20149</v>
      </c>
      <c r="Z12" s="64">
        <v>21.20149</v>
      </c>
      <c r="AA12" s="64">
        <v>21</v>
      </c>
      <c r="AB12" s="64">
        <v>21.201490000000003</v>
      </c>
      <c r="AD12" s="64">
        <v>21</v>
      </c>
      <c r="AE12" s="64">
        <v>21.201490000000003</v>
      </c>
      <c r="AF12" s="64">
        <v>0</v>
      </c>
      <c r="AG12" s="64">
        <v>0</v>
      </c>
      <c r="AI12" s="64">
        <v>0</v>
      </c>
      <c r="AJ12" s="64">
        <v>0</v>
      </c>
      <c r="AK12" s="64">
        <v>0</v>
      </c>
      <c r="AL12" s="64">
        <v>0</v>
      </c>
      <c r="AN12" s="64">
        <v>0</v>
      </c>
      <c r="AO12" s="64">
        <v>0</v>
      </c>
      <c r="AP12" s="64">
        <v>0</v>
      </c>
      <c r="AQ12" s="64">
        <v>0</v>
      </c>
      <c r="AS12" s="64">
        <v>0</v>
      </c>
      <c r="AT12" s="64">
        <v>0</v>
      </c>
      <c r="AU12" s="64">
        <v>0</v>
      </c>
      <c r="AV12" s="64">
        <v>0</v>
      </c>
      <c r="AX12" s="64">
        <v>0</v>
      </c>
      <c r="AY12" s="64">
        <v>0</v>
      </c>
      <c r="AZ12" s="64">
        <v>0</v>
      </c>
      <c r="BA12" s="64">
        <v>0</v>
      </c>
      <c r="BB12" s="3"/>
      <c r="BC12" s="3"/>
    </row>
    <row r="13" spans="1:82" ht="20.45" customHeight="1" x14ac:dyDescent="0.25">
      <c r="A13" s="1"/>
      <c r="C13" s="53" t="s">
        <v>140</v>
      </c>
      <c r="E13" s="63">
        <v>4936.9956099999999</v>
      </c>
      <c r="F13" s="63">
        <v>4825</v>
      </c>
      <c r="G13" s="63">
        <v>4987</v>
      </c>
      <c r="H13" s="63">
        <v>4959.2789235</v>
      </c>
      <c r="J13" s="63">
        <v>4950.5144634999997</v>
      </c>
      <c r="K13" s="63">
        <v>4989</v>
      </c>
      <c r="L13" s="63">
        <v>5323</v>
      </c>
      <c r="M13" s="63">
        <v>6130.7776341999997</v>
      </c>
      <c r="O13" s="63">
        <v>6269.2084800000002</v>
      </c>
      <c r="P13" s="63">
        <v>6381.9407099999999</v>
      </c>
      <c r="Q13" s="63">
        <v>6793.6638683000001</v>
      </c>
      <c r="R13" s="63">
        <v>7587</v>
      </c>
      <c r="T13" s="63">
        <v>7415.6790210999998</v>
      </c>
      <c r="U13" s="63">
        <v>7648.8591060999997</v>
      </c>
      <c r="V13" s="63">
        <v>8024.9684192000004</v>
      </c>
      <c r="W13" s="63">
        <v>8258.1113041999997</v>
      </c>
      <c r="Y13" s="63">
        <v>8483.2559253227591</v>
      </c>
      <c r="Z13" s="63">
        <v>9172.3679941999999</v>
      </c>
      <c r="AA13" s="63">
        <v>9514</v>
      </c>
      <c r="AB13" s="63">
        <v>9623.0100279000017</v>
      </c>
      <c r="AD13" s="63">
        <v>9079</v>
      </c>
      <c r="AE13" s="63">
        <v>9907.3563860000013</v>
      </c>
      <c r="AF13" s="63">
        <v>9796</v>
      </c>
      <c r="AG13" s="63">
        <v>10907.823340000001</v>
      </c>
      <c r="AI13" s="63">
        <v>11063.25686</v>
      </c>
      <c r="AJ13" s="63">
        <v>11734.928980000001</v>
      </c>
      <c r="AK13" s="63">
        <v>12018.111489999999</v>
      </c>
      <c r="AL13" s="63">
        <v>12627.66</v>
      </c>
      <c r="AN13" s="63">
        <v>12627.66</v>
      </c>
      <c r="AO13" s="63">
        <v>12143.898260000002</v>
      </c>
      <c r="AP13" s="63">
        <v>11348.60895</v>
      </c>
      <c r="AQ13" s="63">
        <v>11103.519999999999</v>
      </c>
      <c r="AS13" s="63">
        <v>11723.406019999999</v>
      </c>
      <c r="AT13" s="63">
        <v>9517.4509299999991</v>
      </c>
      <c r="AU13" s="63">
        <v>8889.5345199999992</v>
      </c>
      <c r="AV13" s="63">
        <v>10236.016869999999</v>
      </c>
      <c r="AX13" s="63">
        <v>11287.73755</v>
      </c>
      <c r="AY13" s="63">
        <v>10831.87975</v>
      </c>
      <c r="AZ13" s="63">
        <v>10174.07674</v>
      </c>
      <c r="BA13" s="63">
        <v>10891.489010000001</v>
      </c>
      <c r="BB13" s="3"/>
      <c r="BC13" s="3"/>
    </row>
    <row r="14" spans="1:82" ht="20.45" customHeight="1" x14ac:dyDescent="0.25">
      <c r="A14" s="1"/>
      <c r="C14" s="18" t="s">
        <v>141</v>
      </c>
      <c r="E14" s="64">
        <v>4794.4006099999997</v>
      </c>
      <c r="F14" s="64">
        <v>4682</v>
      </c>
      <c r="G14" s="64">
        <v>4844</v>
      </c>
      <c r="H14" s="64">
        <v>4782.8569235000004</v>
      </c>
      <c r="J14" s="64">
        <v>4774.0924635000001</v>
      </c>
      <c r="K14" s="64">
        <v>4812</v>
      </c>
      <c r="L14" s="64">
        <v>5146</v>
      </c>
      <c r="M14" s="64">
        <v>5965.7092241999999</v>
      </c>
      <c r="O14" s="64">
        <v>6104.1400700000004</v>
      </c>
      <c r="P14" s="64">
        <v>6216.8723</v>
      </c>
      <c r="Q14" s="64">
        <v>6628.5954583000002</v>
      </c>
      <c r="R14" s="64">
        <v>7381</v>
      </c>
      <c r="T14" s="64">
        <v>7210.0269011</v>
      </c>
      <c r="U14" s="64">
        <v>7443.2069861</v>
      </c>
      <c r="V14" s="64">
        <v>7819.3162991999998</v>
      </c>
      <c r="W14" s="64">
        <v>8006.0524242000001</v>
      </c>
      <c r="Y14" s="64">
        <v>8231.1970453227605</v>
      </c>
      <c r="Z14" s="64">
        <v>8920.3091141999994</v>
      </c>
      <c r="AA14" s="64">
        <v>9262</v>
      </c>
      <c r="AB14" s="64">
        <v>9261.5561579000023</v>
      </c>
      <c r="AD14" s="64">
        <v>8717</v>
      </c>
      <c r="AE14" s="64">
        <v>9545.9025160000019</v>
      </c>
      <c r="AF14" s="64">
        <v>9435</v>
      </c>
      <c r="AG14" s="64">
        <v>10340.230589999999</v>
      </c>
      <c r="AI14" s="64">
        <v>10495.66411</v>
      </c>
      <c r="AJ14" s="64">
        <v>11167.336230000001</v>
      </c>
      <c r="AK14" s="64">
        <v>11450.51874</v>
      </c>
      <c r="AL14" s="64">
        <v>12184.24</v>
      </c>
      <c r="AN14" s="64">
        <v>12184.24</v>
      </c>
      <c r="AO14" s="64">
        <v>11700.478430000001</v>
      </c>
      <c r="AP14" s="64">
        <v>10905.189119999999</v>
      </c>
      <c r="AQ14" s="64">
        <v>10723.88</v>
      </c>
      <c r="AS14" s="64">
        <v>11343.769199999999</v>
      </c>
      <c r="AT14" s="64">
        <v>9137.8141099999993</v>
      </c>
      <c r="AU14" s="64">
        <v>8509.8976999999995</v>
      </c>
      <c r="AV14" s="64">
        <v>9772.0785299999989</v>
      </c>
      <c r="AX14" s="64">
        <v>10823.799209999999</v>
      </c>
      <c r="AY14" s="64">
        <v>10367.941409999999</v>
      </c>
      <c r="AZ14" s="64">
        <v>9710.1383999999998</v>
      </c>
      <c r="BA14" s="64">
        <v>10341.33963</v>
      </c>
      <c r="BB14" s="3"/>
      <c r="BC14" s="3"/>
    </row>
    <row r="15" spans="1:82" ht="20.45" customHeight="1" x14ac:dyDescent="0.25">
      <c r="A15" s="1"/>
      <c r="C15" s="18" t="s">
        <v>142</v>
      </c>
      <c r="E15" s="64">
        <v>142.595</v>
      </c>
      <c r="F15" s="64">
        <v>143</v>
      </c>
      <c r="G15" s="64">
        <v>143</v>
      </c>
      <c r="H15" s="64">
        <v>176.422</v>
      </c>
      <c r="J15" s="64">
        <v>176.422</v>
      </c>
      <c r="K15" s="64">
        <v>176</v>
      </c>
      <c r="L15" s="64">
        <v>176</v>
      </c>
      <c r="M15" s="64">
        <v>165.06841</v>
      </c>
      <c r="O15" s="64">
        <v>165.06841</v>
      </c>
      <c r="P15" s="64">
        <v>165.06841</v>
      </c>
      <c r="Q15" s="64">
        <v>165.06841</v>
      </c>
      <c r="R15" s="64">
        <v>205.65212</v>
      </c>
      <c r="T15" s="64">
        <v>205.65212</v>
      </c>
      <c r="U15" s="64">
        <v>205.65212</v>
      </c>
      <c r="V15" s="64">
        <v>205.65212</v>
      </c>
      <c r="W15" s="64">
        <v>252.05887999999999</v>
      </c>
      <c r="Y15" s="64">
        <v>252.05887999999999</v>
      </c>
      <c r="Z15" s="64">
        <v>252.05887999999999</v>
      </c>
      <c r="AA15" s="64">
        <v>252</v>
      </c>
      <c r="AB15" s="64">
        <v>361.45386999999999</v>
      </c>
      <c r="AD15" s="64">
        <v>361</v>
      </c>
      <c r="AE15" s="64">
        <v>361.45386999999999</v>
      </c>
      <c r="AF15" s="64">
        <v>361</v>
      </c>
      <c r="AG15" s="64">
        <v>567.59275000000002</v>
      </c>
      <c r="AI15" s="64">
        <v>567.59275000000002</v>
      </c>
      <c r="AJ15" s="64">
        <v>567.59275000000002</v>
      </c>
      <c r="AK15" s="64">
        <v>567.59275000000002</v>
      </c>
      <c r="AL15" s="64">
        <v>443.42</v>
      </c>
      <c r="AN15" s="64">
        <v>443.42</v>
      </c>
      <c r="AO15" s="64">
        <v>443.41982999999999</v>
      </c>
      <c r="AP15" s="64">
        <v>443.41982999999999</v>
      </c>
      <c r="AQ15" s="64">
        <v>379.64</v>
      </c>
      <c r="AS15" s="64">
        <v>379.63682</v>
      </c>
      <c r="AT15" s="64">
        <v>379.63682</v>
      </c>
      <c r="AU15" s="64">
        <v>379.63682</v>
      </c>
      <c r="AV15" s="64">
        <v>463.93834000000004</v>
      </c>
      <c r="AX15" s="64">
        <v>463.93834000000004</v>
      </c>
      <c r="AY15" s="64">
        <v>463.93834000000004</v>
      </c>
      <c r="AZ15" s="64">
        <v>463.93834000000004</v>
      </c>
      <c r="BA15" s="64">
        <v>550.14937999999995</v>
      </c>
      <c r="BB15" s="3"/>
      <c r="BC15" s="3"/>
    </row>
    <row r="16" spans="1:82" ht="20.45" customHeight="1" x14ac:dyDescent="0.25">
      <c r="A16" s="1" t="s">
        <v>143</v>
      </c>
      <c r="C16" s="53" t="s">
        <v>144</v>
      </c>
      <c r="E16" s="63">
        <v>45390.872770809998</v>
      </c>
      <c r="F16" s="63">
        <v>42633</v>
      </c>
      <c r="G16" s="63">
        <v>39378</v>
      </c>
      <c r="H16" s="63">
        <v>34519.427819999997</v>
      </c>
      <c r="J16" s="63">
        <v>42371.959069999997</v>
      </c>
      <c r="K16" s="63">
        <v>46001</v>
      </c>
      <c r="L16" s="63">
        <v>51225</v>
      </c>
      <c r="M16" s="63">
        <v>54473.654269999999</v>
      </c>
      <c r="O16" s="63">
        <v>56642.085899999998</v>
      </c>
      <c r="P16" s="63">
        <v>57545.369870000002</v>
      </c>
      <c r="Q16" s="63">
        <v>60767.053800000002</v>
      </c>
      <c r="R16" s="63">
        <v>57309</v>
      </c>
      <c r="T16" s="63">
        <v>56430.022190000003</v>
      </c>
      <c r="U16" s="63">
        <v>62629.154909999997</v>
      </c>
      <c r="V16" s="63">
        <v>65263.664420000001</v>
      </c>
      <c r="W16" s="63">
        <v>66272.912909999999</v>
      </c>
      <c r="Y16" s="63">
        <v>75232.188074583901</v>
      </c>
      <c r="Z16" s="63">
        <v>73390.267340000006</v>
      </c>
      <c r="AA16" s="63">
        <v>76755</v>
      </c>
      <c r="AB16" s="63">
        <v>69213.987293137936</v>
      </c>
      <c r="AD16" s="63">
        <v>73012</v>
      </c>
      <c r="AE16" s="63">
        <v>75191.080052080681</v>
      </c>
      <c r="AF16" s="63">
        <v>83043</v>
      </c>
      <c r="AG16" s="63">
        <v>84993.304050606297</v>
      </c>
      <c r="AI16" s="63">
        <v>78858.66174000001</v>
      </c>
      <c r="AJ16" s="63">
        <v>71554.077110000013</v>
      </c>
      <c r="AK16" s="63">
        <v>66121.065060000008</v>
      </c>
      <c r="AL16" s="63">
        <v>59182</v>
      </c>
      <c r="AN16" s="63">
        <v>56333.82</v>
      </c>
      <c r="AO16" s="63">
        <v>61895.075710000005</v>
      </c>
      <c r="AP16" s="63">
        <v>28292.752280000001</v>
      </c>
      <c r="AQ16" s="63">
        <v>58338.717730000004</v>
      </c>
      <c r="AS16" s="63">
        <v>57165.298009999999</v>
      </c>
      <c r="AT16" s="63">
        <v>60232.644229999998</v>
      </c>
      <c r="AU16" s="63">
        <v>59088.734380000002</v>
      </c>
      <c r="AV16" s="63">
        <v>59074.327939999996</v>
      </c>
      <c r="AX16" s="63">
        <v>60053.231670000001</v>
      </c>
      <c r="AY16" s="63">
        <v>57490.325200000007</v>
      </c>
      <c r="AZ16" s="63">
        <v>62201.913789999999</v>
      </c>
      <c r="BA16" s="63">
        <v>62343.864259999995</v>
      </c>
      <c r="BB16" s="3"/>
      <c r="BC16" s="3"/>
    </row>
    <row r="17" spans="1:56" ht="20.45" customHeight="1" x14ac:dyDescent="0.25">
      <c r="A17" s="1" t="s">
        <v>145</v>
      </c>
      <c r="C17" s="18" t="s">
        <v>146</v>
      </c>
      <c r="E17" s="64">
        <v>35315.327369999999</v>
      </c>
      <c r="F17" s="64">
        <v>33264</v>
      </c>
      <c r="G17" s="64">
        <v>28871</v>
      </c>
      <c r="H17" s="64">
        <v>23790.450830000002</v>
      </c>
      <c r="J17" s="64">
        <v>31782.76197</v>
      </c>
      <c r="K17" s="64">
        <v>34098</v>
      </c>
      <c r="L17" s="64">
        <v>33312</v>
      </c>
      <c r="M17" s="64">
        <v>34517.535640000002</v>
      </c>
      <c r="O17" s="64">
        <v>38809.788520000002</v>
      </c>
      <c r="P17" s="64">
        <v>39056.731950000001</v>
      </c>
      <c r="Q17" s="64">
        <v>38777.160219999998</v>
      </c>
      <c r="R17" s="64">
        <v>36825</v>
      </c>
      <c r="T17" s="64">
        <f>37405.41+14.854</f>
        <v>37420.264000000003</v>
      </c>
      <c r="U17" s="64">
        <v>35818.29855</v>
      </c>
      <c r="V17" s="64">
        <f>35174.79665+14.854</f>
        <v>35189.650649999996</v>
      </c>
      <c r="W17" s="64">
        <v>35531.118909999997</v>
      </c>
      <c r="Y17" s="64">
        <v>38945.815159999998</v>
      </c>
      <c r="Z17" s="64">
        <v>39454.806040000003</v>
      </c>
      <c r="AA17" s="64">
        <v>40705</v>
      </c>
      <c r="AB17" s="64">
        <v>36601.261890000002</v>
      </c>
      <c r="AD17" s="64">
        <v>32427</v>
      </c>
      <c r="AE17" s="64">
        <v>37971.503889999993</v>
      </c>
      <c r="AF17" s="64">
        <v>47255</v>
      </c>
      <c r="AG17" s="64">
        <v>38954.5</v>
      </c>
      <c r="AI17" s="64">
        <v>37257.432540000002</v>
      </c>
      <c r="AJ17" s="64">
        <v>35582.400710000009</v>
      </c>
      <c r="AK17" s="64">
        <v>33885.446429999996</v>
      </c>
      <c r="AL17" s="64">
        <v>21560.63</v>
      </c>
      <c r="AN17" s="64">
        <v>20662.07</v>
      </c>
      <c r="AO17" s="64">
        <v>30262.071740000003</v>
      </c>
      <c r="AP17" s="64">
        <v>0</v>
      </c>
      <c r="AQ17" s="64">
        <v>27648.318780000001</v>
      </c>
      <c r="AS17" s="64">
        <v>26616.501049999999</v>
      </c>
      <c r="AT17" s="64">
        <v>0</v>
      </c>
      <c r="AU17" s="64">
        <v>0</v>
      </c>
      <c r="AV17" s="64">
        <v>0</v>
      </c>
      <c r="AX17" s="64">
        <v>0</v>
      </c>
      <c r="AY17" s="64">
        <v>0</v>
      </c>
      <c r="AZ17" s="64">
        <v>0</v>
      </c>
      <c r="BA17" s="64">
        <v>0</v>
      </c>
      <c r="BB17" s="3"/>
      <c r="BC17" s="3"/>
    </row>
    <row r="18" spans="1:56" ht="20.45" customHeight="1" x14ac:dyDescent="0.25">
      <c r="A18" s="1" t="s">
        <v>147</v>
      </c>
      <c r="C18" s="18" t="s">
        <v>148</v>
      </c>
      <c r="E18" s="64">
        <v>10075.545400810001</v>
      </c>
      <c r="F18" s="64">
        <v>9369</v>
      </c>
      <c r="G18" s="64">
        <v>10507</v>
      </c>
      <c r="H18" s="64">
        <v>10728.976989999999</v>
      </c>
      <c r="J18" s="64">
        <v>10589.197099999999</v>
      </c>
      <c r="K18" s="64">
        <v>11904</v>
      </c>
      <c r="L18" s="64">
        <v>17913</v>
      </c>
      <c r="M18" s="64">
        <v>19956.118630000001</v>
      </c>
      <c r="O18" s="64">
        <v>17832.29738</v>
      </c>
      <c r="P18" s="64">
        <v>18488.637920000001</v>
      </c>
      <c r="Q18" s="64">
        <v>21989.89358</v>
      </c>
      <c r="R18" s="64">
        <v>20484</v>
      </c>
      <c r="T18" s="64">
        <v>19009.75819</v>
      </c>
      <c r="U18" s="64">
        <v>26810.856360000002</v>
      </c>
      <c r="V18" s="64">
        <v>30074.013770000001</v>
      </c>
      <c r="W18" s="64">
        <v>30741.794000000002</v>
      </c>
      <c r="Y18" s="64">
        <v>36286.372914583902</v>
      </c>
      <c r="Z18" s="64">
        <v>33935.461300000003</v>
      </c>
      <c r="AA18" s="64">
        <v>36050</v>
      </c>
      <c r="AB18" s="64">
        <v>32612.725403137938</v>
      </c>
      <c r="AD18" s="64">
        <v>40585</v>
      </c>
      <c r="AE18" s="64">
        <v>37219.576162080681</v>
      </c>
      <c r="AF18" s="64">
        <v>35787</v>
      </c>
      <c r="AG18" s="64">
        <v>46038.804050606297</v>
      </c>
      <c r="AI18" s="64">
        <v>41601.229200000002</v>
      </c>
      <c r="AJ18" s="64">
        <v>35971.676399999997</v>
      </c>
      <c r="AK18" s="64">
        <v>32235.618630000001</v>
      </c>
      <c r="AL18" s="64">
        <v>37621.370000000003</v>
      </c>
      <c r="AN18" s="64">
        <v>35671.75</v>
      </c>
      <c r="AO18" s="64">
        <v>31633.003969999998</v>
      </c>
      <c r="AP18" s="64">
        <v>28292.752280000001</v>
      </c>
      <c r="AQ18" s="64">
        <v>30690.398949999999</v>
      </c>
      <c r="AS18" s="64">
        <v>30548.79696</v>
      </c>
      <c r="AT18" s="64">
        <v>60232.644229999998</v>
      </c>
      <c r="AU18" s="64">
        <v>59088.734380000002</v>
      </c>
      <c r="AV18" s="64">
        <v>59074.327939999996</v>
      </c>
      <c r="AX18" s="64">
        <v>60053.231670000001</v>
      </c>
      <c r="AY18" s="64">
        <v>57490.325200000007</v>
      </c>
      <c r="AZ18" s="64">
        <v>62201.913789999999</v>
      </c>
      <c r="BA18" s="64">
        <v>62343.864259999995</v>
      </c>
      <c r="BB18" s="3"/>
      <c r="BC18" s="3"/>
    </row>
    <row r="19" spans="1:56" ht="20.45" customHeight="1" x14ac:dyDescent="0.25">
      <c r="A19" s="1"/>
      <c r="C19" s="18" t="s">
        <v>149</v>
      </c>
      <c r="E19" s="64">
        <v>0</v>
      </c>
      <c r="F19" s="64">
        <v>0</v>
      </c>
      <c r="G19" s="64">
        <v>0</v>
      </c>
      <c r="H19" s="64">
        <v>0</v>
      </c>
      <c r="J19" s="64">
        <v>0</v>
      </c>
      <c r="K19" s="64">
        <v>0</v>
      </c>
      <c r="L19" s="64">
        <v>0</v>
      </c>
      <c r="M19" s="64">
        <v>0</v>
      </c>
      <c r="O19" s="64">
        <v>0</v>
      </c>
      <c r="P19" s="64">
        <v>0</v>
      </c>
      <c r="Q19" s="64">
        <v>0</v>
      </c>
      <c r="R19" s="64">
        <v>0</v>
      </c>
      <c r="T19" s="64">
        <v>0</v>
      </c>
      <c r="U19" s="64">
        <v>0</v>
      </c>
      <c r="V19" s="64">
        <v>0</v>
      </c>
      <c r="W19" s="64">
        <v>0</v>
      </c>
      <c r="Y19" s="64">
        <v>0</v>
      </c>
      <c r="Z19" s="64">
        <v>0</v>
      </c>
      <c r="AA19" s="64">
        <v>0</v>
      </c>
      <c r="AB19" s="64">
        <v>0</v>
      </c>
      <c r="AD19" s="64">
        <v>0</v>
      </c>
      <c r="AE19" s="64">
        <v>0</v>
      </c>
      <c r="AF19" s="64">
        <v>0</v>
      </c>
      <c r="AG19" s="64">
        <v>0</v>
      </c>
      <c r="AI19" s="64">
        <v>0</v>
      </c>
      <c r="AJ19" s="64">
        <v>0</v>
      </c>
      <c r="AK19" s="64">
        <v>0</v>
      </c>
      <c r="AL19" s="64">
        <v>0</v>
      </c>
      <c r="AN19" s="64">
        <v>0</v>
      </c>
      <c r="AO19" s="64">
        <v>0</v>
      </c>
      <c r="AP19" s="64">
        <v>0</v>
      </c>
      <c r="AQ19" s="64">
        <v>0</v>
      </c>
      <c r="AS19" s="64">
        <v>0</v>
      </c>
      <c r="AT19" s="64">
        <v>0</v>
      </c>
      <c r="AU19" s="64">
        <v>0</v>
      </c>
      <c r="AV19" s="64">
        <v>0</v>
      </c>
      <c r="AX19" s="64">
        <v>0</v>
      </c>
      <c r="AY19" s="64">
        <v>0</v>
      </c>
      <c r="AZ19" s="64">
        <v>0</v>
      </c>
      <c r="BA19" s="64">
        <v>0</v>
      </c>
      <c r="BB19" s="3"/>
      <c r="BC19" s="3"/>
    </row>
    <row r="20" spans="1:56" ht="20.45" customHeight="1" x14ac:dyDescent="0.25">
      <c r="A20" s="1"/>
      <c r="C20" s="53" t="s">
        <v>150</v>
      </c>
      <c r="E20" s="63">
        <v>43916</v>
      </c>
      <c r="F20" s="63">
        <v>47802</v>
      </c>
      <c r="G20" s="63">
        <v>49612</v>
      </c>
      <c r="H20" s="63">
        <v>48412.975788700001</v>
      </c>
      <c r="J20" s="63">
        <v>58639.314604255997</v>
      </c>
      <c r="K20" s="63">
        <v>59059</v>
      </c>
      <c r="L20" s="63">
        <v>61155</v>
      </c>
      <c r="M20" s="63">
        <v>60377</v>
      </c>
      <c r="O20" s="63">
        <v>73773.618622306007</v>
      </c>
      <c r="P20" s="63">
        <v>70746.505451135003</v>
      </c>
      <c r="Q20" s="63">
        <v>77333.261067822998</v>
      </c>
      <c r="R20" s="63">
        <v>75468</v>
      </c>
      <c r="T20" s="63">
        <v>78280.725677049995</v>
      </c>
      <c r="U20" s="63">
        <v>97901.12282592</v>
      </c>
      <c r="V20" s="63">
        <v>86883.919268906</v>
      </c>
      <c r="W20" s="63">
        <v>84554.864029999997</v>
      </c>
      <c r="Y20" s="63">
        <v>88802.191300000006</v>
      </c>
      <c r="Z20" s="63">
        <v>84314.945370000001</v>
      </c>
      <c r="AA20" s="63">
        <v>80836</v>
      </c>
      <c r="AB20" s="63">
        <v>73240.314350000001</v>
      </c>
      <c r="AD20" s="63">
        <v>91792</v>
      </c>
      <c r="AE20" s="63">
        <v>87480.894578237407</v>
      </c>
      <c r="AF20" s="63">
        <v>82462</v>
      </c>
      <c r="AG20" s="63">
        <v>117017.957282256</v>
      </c>
      <c r="AI20" s="63">
        <v>142124.21794999999</v>
      </c>
      <c r="AJ20" s="63">
        <v>179791.69882999998</v>
      </c>
      <c r="AK20" s="63">
        <v>192190.76928000001</v>
      </c>
      <c r="AL20" s="63">
        <v>208033.45</v>
      </c>
      <c r="AN20" s="63">
        <v>224706.30000000002</v>
      </c>
      <c r="AO20" s="63">
        <v>209227.17491</v>
      </c>
      <c r="AP20" s="63">
        <v>231194.46471999999</v>
      </c>
      <c r="AQ20" s="63">
        <v>185272.75468000001</v>
      </c>
      <c r="AS20" s="63">
        <v>184224.66360000003</v>
      </c>
      <c r="AT20" s="63">
        <v>177031.55587000001</v>
      </c>
      <c r="AU20" s="63">
        <v>159180.78539999999</v>
      </c>
      <c r="AV20" s="63">
        <v>143631.94654999999</v>
      </c>
      <c r="AX20" s="63">
        <v>152558.95462</v>
      </c>
      <c r="AY20" s="63">
        <v>157758.07165999999</v>
      </c>
      <c r="AZ20" s="63">
        <v>157921.47448</v>
      </c>
      <c r="BA20" s="63">
        <v>159089.72722</v>
      </c>
      <c r="BB20" s="3"/>
      <c r="BC20" s="3"/>
    </row>
    <row r="21" spans="1:56" ht="20.45" customHeight="1" x14ac:dyDescent="0.25">
      <c r="A21" s="1" t="s">
        <v>151</v>
      </c>
      <c r="C21" s="18" t="s">
        <v>146</v>
      </c>
      <c r="E21" s="64">
        <v>3346.4503099999997</v>
      </c>
      <c r="F21" s="64">
        <v>2624</v>
      </c>
      <c r="G21" s="64">
        <v>1163</v>
      </c>
      <c r="H21" s="64">
        <v>1172.4963499999999</v>
      </c>
      <c r="J21" s="64">
        <v>1177.2659000000001</v>
      </c>
      <c r="K21" s="64">
        <v>1182</v>
      </c>
      <c r="L21" s="64">
        <v>1187</v>
      </c>
      <c r="M21" s="64">
        <v>1972.1953000000001</v>
      </c>
      <c r="O21" s="64">
        <v>2295.6693799999998</v>
      </c>
      <c r="P21" s="64">
        <v>2271.0355599999998</v>
      </c>
      <c r="Q21" s="64">
        <v>2159.1229499999999</v>
      </c>
      <c r="R21" s="64">
        <v>1835</v>
      </c>
      <c r="T21" s="64">
        <v>1991.2358300000001</v>
      </c>
      <c r="U21" s="64">
        <v>2117.89453</v>
      </c>
      <c r="V21" s="64">
        <v>2111.15616</v>
      </c>
      <c r="W21" s="64">
        <v>1404.5986</v>
      </c>
      <c r="Y21" s="64">
        <v>1494.4182499999999</v>
      </c>
      <c r="Z21" s="64">
        <v>1683.10798</v>
      </c>
      <c r="AA21" s="64">
        <v>2163</v>
      </c>
      <c r="AB21" s="64">
        <v>2542.4531899999997</v>
      </c>
      <c r="AD21" s="64">
        <v>2746</v>
      </c>
      <c r="AE21" s="64">
        <v>2518.5541799999996</v>
      </c>
      <c r="AF21" s="64">
        <v>2587</v>
      </c>
      <c r="AG21" s="64">
        <v>22453.7</v>
      </c>
      <c r="AI21" s="64">
        <v>17773.859769999999</v>
      </c>
      <c r="AJ21" s="64">
        <v>51714.251959999994</v>
      </c>
      <c r="AK21" s="64">
        <v>56904.349569999998</v>
      </c>
      <c r="AL21" s="64">
        <v>63764.46</v>
      </c>
      <c r="AN21" s="64">
        <v>62373.93</v>
      </c>
      <c r="AO21" s="64">
        <v>51252.822730000007</v>
      </c>
      <c r="AP21" s="64">
        <v>92139.37947</v>
      </c>
      <c r="AQ21" s="64">
        <v>66618.582259999996</v>
      </c>
      <c r="AS21" s="64">
        <v>67994.007660000003</v>
      </c>
      <c r="AT21" s="64">
        <v>64777.142359999998</v>
      </c>
      <c r="AU21" s="64">
        <v>44008.001960000001</v>
      </c>
      <c r="AV21" s="64">
        <v>39430.487150000001</v>
      </c>
      <c r="AX21" s="64">
        <v>37828.110399999998</v>
      </c>
      <c r="AY21" s="64">
        <v>42488.498619999998</v>
      </c>
      <c r="AZ21" s="64">
        <v>49856.871469999998</v>
      </c>
      <c r="BA21" s="64">
        <v>56565.947749999999</v>
      </c>
      <c r="BB21" s="3"/>
      <c r="BC21" s="3"/>
    </row>
    <row r="22" spans="1:56" ht="20.45" customHeight="1" x14ac:dyDescent="0.25">
      <c r="A22" s="1" t="s">
        <v>152</v>
      </c>
      <c r="C22" s="18" t="s">
        <v>153</v>
      </c>
      <c r="E22" s="64">
        <v>4261.7136300000002</v>
      </c>
      <c r="F22" s="64">
        <v>4367</v>
      </c>
      <c r="G22" s="64">
        <v>4619</v>
      </c>
      <c r="H22" s="64">
        <v>4928.9438499999997</v>
      </c>
      <c r="J22" s="64">
        <v>5083.42958</v>
      </c>
      <c r="K22" s="64">
        <v>5521</v>
      </c>
      <c r="L22" s="64">
        <v>11048</v>
      </c>
      <c r="M22" s="64">
        <v>7729.0016299999997</v>
      </c>
      <c r="O22" s="64">
        <v>7460.0091400000001</v>
      </c>
      <c r="P22" s="64">
        <v>8034.2138800000002</v>
      </c>
      <c r="Q22" s="64">
        <v>9154.3381931610002</v>
      </c>
      <c r="R22" s="64">
        <v>9035</v>
      </c>
      <c r="T22" s="64">
        <v>9018.8534899999995</v>
      </c>
      <c r="U22" s="64">
        <v>11433.40999</v>
      </c>
      <c r="V22" s="64">
        <v>12538.353230000001</v>
      </c>
      <c r="W22" s="64">
        <v>13247.82574</v>
      </c>
      <c r="Y22" s="64">
        <v>13714.18626</v>
      </c>
      <c r="Z22" s="64">
        <v>14187.987440000001</v>
      </c>
      <c r="AA22" s="64">
        <v>16269</v>
      </c>
      <c r="AB22" s="64">
        <v>16665.435750000001</v>
      </c>
      <c r="AD22" s="64">
        <v>18623</v>
      </c>
      <c r="AE22" s="64">
        <v>18392.964948237412</v>
      </c>
      <c r="AF22" s="64">
        <v>17037</v>
      </c>
      <c r="AG22" s="64">
        <v>20735.320292256001</v>
      </c>
      <c r="AI22" s="64">
        <v>19925.83915</v>
      </c>
      <c r="AJ22" s="64">
        <v>19656.187399999999</v>
      </c>
      <c r="AK22" s="64">
        <v>19694.054609999999</v>
      </c>
      <c r="AL22" s="64">
        <v>21589.599999999999</v>
      </c>
      <c r="AN22" s="64">
        <v>21922.83</v>
      </c>
      <c r="AO22" s="64">
        <v>20664.722979999999</v>
      </c>
      <c r="AP22" s="64">
        <v>19764.87385</v>
      </c>
      <c r="AQ22" s="64">
        <v>17894.732059999998</v>
      </c>
      <c r="AS22" s="64">
        <v>16396.93058</v>
      </c>
      <c r="AT22" s="64">
        <v>18270.985659999998</v>
      </c>
      <c r="AU22" s="64">
        <v>17625.391729999999</v>
      </c>
      <c r="AV22" s="64">
        <v>16689.862539999998</v>
      </c>
      <c r="AX22" s="64">
        <v>16322.47416</v>
      </c>
      <c r="AY22" s="64">
        <v>15349.244629999999</v>
      </c>
      <c r="AZ22" s="64">
        <v>15888.945010000001</v>
      </c>
      <c r="BA22" s="64">
        <v>16572.474760000001</v>
      </c>
      <c r="BB22" s="3"/>
      <c r="BC22" s="3"/>
    </row>
    <row r="23" spans="1:56" ht="20.45" customHeight="1" x14ac:dyDescent="0.25">
      <c r="A23" s="1"/>
      <c r="C23" s="18" t="s">
        <v>154</v>
      </c>
      <c r="E23" s="64">
        <v>34698</v>
      </c>
      <c r="F23" s="64">
        <v>33782</v>
      </c>
      <c r="G23" s="64">
        <v>36260</v>
      </c>
      <c r="H23" s="64">
        <v>35879</v>
      </c>
      <c r="J23" s="64">
        <v>44434</v>
      </c>
      <c r="K23" s="64">
        <v>43758</v>
      </c>
      <c r="L23" s="64">
        <v>39055</v>
      </c>
      <c r="M23" s="64">
        <v>43443.161599999999</v>
      </c>
      <c r="O23" s="64">
        <v>50694</v>
      </c>
      <c r="P23" s="64">
        <v>49383</v>
      </c>
      <c r="Q23" s="64">
        <v>54302</v>
      </c>
      <c r="R23" s="64">
        <v>52310</v>
      </c>
      <c r="T23" s="64">
        <v>53245.255187540002</v>
      </c>
      <c r="U23" s="64">
        <v>63170.005981743998</v>
      </c>
      <c r="V23" s="64">
        <v>59749.689368851999</v>
      </c>
      <c r="W23" s="64">
        <v>59116.898229999999</v>
      </c>
      <c r="Y23" s="64">
        <v>60084.326580000001</v>
      </c>
      <c r="Z23" s="64">
        <v>56113</v>
      </c>
      <c r="AA23" s="64">
        <v>48136.126049999999</v>
      </c>
      <c r="AB23" s="64">
        <v>49935.68993</v>
      </c>
      <c r="AD23" s="64">
        <v>56175.199489999999</v>
      </c>
      <c r="AE23" s="64">
        <v>49447.826930000003</v>
      </c>
      <c r="AF23" s="64">
        <v>48129</v>
      </c>
      <c r="AG23" s="64">
        <v>59009.192089999997</v>
      </c>
      <c r="AI23" s="64">
        <v>83606.273050000003</v>
      </c>
      <c r="AJ23" s="64">
        <v>87828.824229999998</v>
      </c>
      <c r="AK23" s="64">
        <v>94955.381420000005</v>
      </c>
      <c r="AL23" s="64">
        <v>105203.29512000001</v>
      </c>
      <c r="AN23" s="64">
        <v>115189.69</v>
      </c>
      <c r="AO23" s="64">
        <v>113406.76286</v>
      </c>
      <c r="AP23" s="64">
        <v>91686.621929999994</v>
      </c>
      <c r="AQ23" s="64">
        <v>81106.470450000008</v>
      </c>
      <c r="AS23" s="64">
        <v>77235.373260000008</v>
      </c>
      <c r="AT23" s="64">
        <v>69047.617710000006</v>
      </c>
      <c r="AU23" s="64">
        <v>69536.699290000004</v>
      </c>
      <c r="AV23" s="64">
        <v>61755.39993</v>
      </c>
      <c r="AX23" s="64">
        <v>70463.608090000009</v>
      </c>
      <c r="AY23" s="64">
        <v>72437.173949999997</v>
      </c>
      <c r="AZ23" s="64">
        <v>68664.28327</v>
      </c>
      <c r="BA23" s="64">
        <v>66073.292400000006</v>
      </c>
      <c r="BB23" s="3"/>
      <c r="BC23" s="3"/>
    </row>
    <row r="24" spans="1:56" ht="20.45" customHeight="1" x14ac:dyDescent="0.25">
      <c r="A24" s="1"/>
      <c r="C24" s="18" t="s">
        <v>155</v>
      </c>
      <c r="E24" s="64">
        <v>4.564999739999883</v>
      </c>
      <c r="F24" s="64">
        <v>17</v>
      </c>
      <c r="G24" s="64">
        <v>9</v>
      </c>
      <c r="H24" s="64">
        <v>7.3420004699998502</v>
      </c>
      <c r="J24" s="64">
        <v>96.500004883999907</v>
      </c>
      <c r="K24" s="64">
        <v>68</v>
      </c>
      <c r="L24" s="64">
        <v>495</v>
      </c>
      <c r="M24" s="64">
        <v>0</v>
      </c>
      <c r="O24" s="64">
        <v>347.824996153999</v>
      </c>
      <c r="P24" s="64">
        <v>61.335316285000197</v>
      </c>
      <c r="Q24" s="64">
        <v>102.404997915</v>
      </c>
      <c r="R24" s="64">
        <v>14.842000000000001</v>
      </c>
      <c r="T24" s="64">
        <v>104.28699634</v>
      </c>
      <c r="U24" s="64">
        <v>32.519001920000598</v>
      </c>
      <c r="V24" s="64">
        <v>1.9999966025352501E-7</v>
      </c>
      <c r="W24" s="64">
        <v>34.116999999999997</v>
      </c>
      <c r="Y24" s="64">
        <v>2.0000000111758702E-4</v>
      </c>
      <c r="Z24" s="64">
        <v>0</v>
      </c>
      <c r="AA24" s="64">
        <v>0</v>
      </c>
      <c r="AB24" s="64">
        <v>102.881</v>
      </c>
      <c r="AD24" s="64">
        <v>0</v>
      </c>
      <c r="AE24" s="64">
        <v>0</v>
      </c>
      <c r="AF24" s="64">
        <v>1791</v>
      </c>
      <c r="AG24" s="64">
        <v>1876.694</v>
      </c>
      <c r="AI24" s="64">
        <v>2143.7689999999998</v>
      </c>
      <c r="AJ24" s="64">
        <v>154.84</v>
      </c>
      <c r="AK24" s="64">
        <v>0</v>
      </c>
      <c r="AL24" s="64">
        <v>0</v>
      </c>
      <c r="AN24" s="64">
        <v>0</v>
      </c>
      <c r="AO24" s="64">
        <v>0</v>
      </c>
      <c r="AP24" s="64">
        <v>0</v>
      </c>
      <c r="AQ24" s="64">
        <v>0</v>
      </c>
      <c r="AS24" s="64">
        <v>0</v>
      </c>
      <c r="AT24" s="64">
        <v>251.40600000000001</v>
      </c>
      <c r="AU24" s="64">
        <v>3342.1010000000001</v>
      </c>
      <c r="AV24" s="64">
        <v>3498.9630000000002</v>
      </c>
      <c r="AX24" s="64">
        <v>3286.1489999999999</v>
      </c>
      <c r="AY24" s="64">
        <v>0</v>
      </c>
      <c r="AZ24" s="64">
        <v>0</v>
      </c>
      <c r="BA24" s="64">
        <v>0</v>
      </c>
      <c r="BB24" s="3"/>
      <c r="BC24" s="3"/>
    </row>
    <row r="25" spans="1:56" ht="20.45" customHeight="1" x14ac:dyDescent="0.25">
      <c r="A25" s="1"/>
      <c r="C25" s="18" t="s">
        <v>156</v>
      </c>
      <c r="E25" s="64">
        <v>1605.48113745</v>
      </c>
      <c r="F25" s="64">
        <v>1781</v>
      </c>
      <c r="G25" s="64">
        <v>1750</v>
      </c>
      <c r="H25" s="64">
        <v>2258.0205764100001</v>
      </c>
      <c r="J25" s="64">
        <v>2483.0173215</v>
      </c>
      <c r="K25" s="64">
        <v>2161</v>
      </c>
      <c r="L25" s="64">
        <v>2238</v>
      </c>
      <c r="M25" s="64">
        <v>2425.9950948800001</v>
      </c>
      <c r="O25" s="64">
        <v>2859.518001206</v>
      </c>
      <c r="P25" s="64">
        <v>2891.6534348499999</v>
      </c>
      <c r="Q25" s="64">
        <v>2787.285703127</v>
      </c>
      <c r="R25" s="64">
        <v>2548</v>
      </c>
      <c r="T25" s="64">
        <v>2604.72511317</v>
      </c>
      <c r="U25" s="64">
        <v>2604.4862571200001</v>
      </c>
      <c r="V25" s="64">
        <v>2669.8373187060001</v>
      </c>
      <c r="W25" s="64">
        <v>2795.2941099999998</v>
      </c>
      <c r="Y25" s="64">
        <v>3067.9065300000002</v>
      </c>
      <c r="Z25" s="64">
        <v>3021.3251500000001</v>
      </c>
      <c r="AA25" s="64">
        <v>3261</v>
      </c>
      <c r="AB25" s="64">
        <v>672.48831999999993</v>
      </c>
      <c r="AD25" s="64">
        <v>3936.5909999999999</v>
      </c>
      <c r="AE25" s="64">
        <v>3876.3978800000004</v>
      </c>
      <c r="AF25" s="64">
        <v>3804</v>
      </c>
      <c r="AG25" s="64">
        <v>4212.7788799999998</v>
      </c>
      <c r="AI25" s="64">
        <v>4538.4288100000003</v>
      </c>
      <c r="AJ25" s="64">
        <v>4783.6339399999997</v>
      </c>
      <c r="AK25" s="64">
        <v>4986.5891600000004</v>
      </c>
      <c r="AL25" s="64">
        <v>4774.17</v>
      </c>
      <c r="AN25" s="64">
        <v>4739.3500000000004</v>
      </c>
      <c r="AO25" s="64">
        <v>4769.3639800000001</v>
      </c>
      <c r="AP25" s="64">
        <v>5484.4602500000001</v>
      </c>
      <c r="AQ25" s="64">
        <v>4815.9137499999997</v>
      </c>
      <c r="AS25" s="64">
        <v>4972.3237800000006</v>
      </c>
      <c r="AT25" s="64">
        <v>5268.3783600000006</v>
      </c>
      <c r="AU25" s="64">
        <v>5257.3479299999999</v>
      </c>
      <c r="AV25" s="64">
        <v>5420.6357900000003</v>
      </c>
      <c r="AX25" s="64">
        <v>5846.7183399999994</v>
      </c>
      <c r="AY25" s="64">
        <v>6032.0862999999999</v>
      </c>
      <c r="AZ25" s="64">
        <v>5956.3897999999999</v>
      </c>
      <c r="BA25" s="64">
        <v>6722.2980699999989</v>
      </c>
      <c r="BB25" s="3"/>
      <c r="BC25" s="3"/>
    </row>
    <row r="26" spans="1:56" ht="20.45" customHeight="1" x14ac:dyDescent="0.25">
      <c r="A26" s="1"/>
      <c r="C26" s="18" t="s">
        <v>157</v>
      </c>
      <c r="E26" s="64">
        <v>0</v>
      </c>
      <c r="F26" s="64">
        <v>5231</v>
      </c>
      <c r="G26" s="64">
        <v>5811</v>
      </c>
      <c r="H26" s="64">
        <v>4167.1730118199994</v>
      </c>
      <c r="I26" s="2">
        <v>0</v>
      </c>
      <c r="J26" s="64">
        <v>5365.1017978719974</v>
      </c>
      <c r="K26" s="64">
        <v>6368</v>
      </c>
      <c r="L26" s="64">
        <v>7132</v>
      </c>
      <c r="M26" s="64">
        <v>4806.8384000000005</v>
      </c>
      <c r="O26" s="64">
        <v>10116.597104945999</v>
      </c>
      <c r="P26" s="64">
        <v>8105.2672600000005</v>
      </c>
      <c r="Q26" s="64">
        <v>8828.1092236199984</v>
      </c>
      <c r="R26" s="64">
        <v>9726</v>
      </c>
      <c r="T26" s="64">
        <v>11316.369059999997</v>
      </c>
      <c r="U26" s="64">
        <v>18542.807065135996</v>
      </c>
      <c r="V26" s="64">
        <v>9814.8831911480011</v>
      </c>
      <c r="W26" s="64">
        <v>7956.1303499999995</v>
      </c>
      <c r="Y26" s="64">
        <v>10441.35348</v>
      </c>
      <c r="Z26" s="64">
        <v>9310</v>
      </c>
      <c r="AA26" s="64">
        <v>11006.873950000001</v>
      </c>
      <c r="AB26" s="64">
        <v>3321.366160000005</v>
      </c>
      <c r="AD26" s="64">
        <v>10310.778350000001</v>
      </c>
      <c r="AE26" s="64">
        <v>13245.15064</v>
      </c>
      <c r="AF26" s="64">
        <v>9113</v>
      </c>
      <c r="AG26" s="64">
        <v>8730.2720200000003</v>
      </c>
      <c r="AI26" s="64">
        <v>14136.04817</v>
      </c>
      <c r="AJ26" s="64">
        <v>15653.961300000001</v>
      </c>
      <c r="AK26" s="64">
        <v>15650.39452</v>
      </c>
      <c r="AL26" s="64">
        <v>12701.924879999991</v>
      </c>
      <c r="AN26" s="64">
        <v>20480.5</v>
      </c>
      <c r="AO26" s="64">
        <v>19133.502359999999</v>
      </c>
      <c r="AP26" s="64">
        <v>22119.129219999999</v>
      </c>
      <c r="AQ26" s="64">
        <v>14837.05616</v>
      </c>
      <c r="AS26" s="64">
        <v>17626.028320000001</v>
      </c>
      <c r="AT26" s="64">
        <v>19416.02578</v>
      </c>
      <c r="AU26" s="64">
        <v>19411.243489999997</v>
      </c>
      <c r="AV26" s="64">
        <v>16836.598139999998</v>
      </c>
      <c r="AX26" s="64">
        <v>18811.894629999999</v>
      </c>
      <c r="AY26" s="64">
        <v>21451.068159999999</v>
      </c>
      <c r="AZ26" s="64">
        <v>17554.984929999999</v>
      </c>
      <c r="BA26" s="64">
        <v>13155.714239999998</v>
      </c>
      <c r="BB26" s="3"/>
      <c r="BC26" s="3"/>
    </row>
    <row r="27" spans="1:56" ht="20.45" customHeight="1" x14ac:dyDescent="0.25">
      <c r="A27" s="1"/>
      <c r="C27" s="53" t="s">
        <v>158</v>
      </c>
      <c r="E27" s="63">
        <v>1815.2493199999999</v>
      </c>
      <c r="F27" s="63">
        <v>1736</v>
      </c>
      <c r="G27" s="63">
        <v>1656</v>
      </c>
      <c r="H27" s="63">
        <v>1576.6189099999999</v>
      </c>
      <c r="J27" s="63">
        <v>1497.0754400000001</v>
      </c>
      <c r="K27" s="63">
        <v>1418</v>
      </c>
      <c r="L27" s="63">
        <v>1338</v>
      </c>
      <c r="M27" s="63">
        <v>2437</v>
      </c>
      <c r="O27" s="63">
        <v>2350.4149653125</v>
      </c>
      <c r="P27" s="63">
        <v>2157.5202757500001</v>
      </c>
      <c r="Q27" s="63">
        <v>3296.1878542499999</v>
      </c>
      <c r="R27" s="63">
        <v>3692</v>
      </c>
      <c r="T27" s="63">
        <v>3565</v>
      </c>
      <c r="U27" s="63">
        <v>3431.8051057500002</v>
      </c>
      <c r="V27" s="63">
        <v>3254.4274357499999</v>
      </c>
      <c r="W27" s="63">
        <v>3115.78975575</v>
      </c>
      <c r="Y27" s="63">
        <v>3230.8069057500002</v>
      </c>
      <c r="Z27" s="63">
        <v>4331.8325257500001</v>
      </c>
      <c r="AA27" s="63">
        <v>3668</v>
      </c>
      <c r="AB27" s="63">
        <v>3276.5456757500006</v>
      </c>
      <c r="AD27" s="63">
        <v>3158</v>
      </c>
      <c r="AE27" s="63">
        <v>3038.4545957500004</v>
      </c>
      <c r="AF27" s="63">
        <v>2920</v>
      </c>
      <c r="AG27" s="63">
        <v>2802.6558157499999</v>
      </c>
      <c r="AI27" s="63">
        <v>2686.8915499999998</v>
      </c>
      <c r="AJ27" s="63">
        <v>2572.25756</v>
      </c>
      <c r="AK27" s="63">
        <v>2458.1520800000003</v>
      </c>
      <c r="AL27" s="63">
        <v>2353</v>
      </c>
      <c r="AN27" s="63">
        <v>2247.84</v>
      </c>
      <c r="AO27" s="63">
        <v>2142.6887199999996</v>
      </c>
      <c r="AP27" s="63">
        <v>2037.5342599999999</v>
      </c>
      <c r="AQ27" s="63">
        <v>1936.78235</v>
      </c>
      <c r="AS27" s="63">
        <v>1839.9186999999999</v>
      </c>
      <c r="AT27" s="63">
        <v>1743.9168299999999</v>
      </c>
      <c r="AU27" s="63">
        <v>1648.3458499999999</v>
      </c>
      <c r="AV27" s="63">
        <v>1552.7748700000002</v>
      </c>
      <c r="AX27" s="63">
        <v>1457.20489</v>
      </c>
      <c r="AY27" s="63">
        <v>1361.6369100000002</v>
      </c>
      <c r="AZ27" s="63">
        <v>1266.0619300000001</v>
      </c>
      <c r="BA27" s="63">
        <v>923.73417000000018</v>
      </c>
      <c r="BB27" s="3"/>
      <c r="BC27" s="3"/>
    </row>
    <row r="28" spans="1:56" ht="20.45" customHeight="1" x14ac:dyDescent="0.25">
      <c r="A28" s="1"/>
      <c r="C28" s="53" t="s">
        <v>159</v>
      </c>
      <c r="E28" s="63"/>
      <c r="F28" s="63"/>
      <c r="G28" s="63"/>
      <c r="H28" s="63"/>
      <c r="J28" s="63"/>
      <c r="K28" s="63"/>
      <c r="L28" s="63"/>
      <c r="M28" s="63"/>
      <c r="O28" s="63">
        <v>0</v>
      </c>
      <c r="P28" s="63">
        <v>0</v>
      </c>
      <c r="Q28" s="63">
        <v>0</v>
      </c>
      <c r="R28" s="63">
        <v>0</v>
      </c>
      <c r="T28" s="63">
        <v>0</v>
      </c>
      <c r="U28" s="63">
        <v>0</v>
      </c>
      <c r="V28" s="63">
        <v>0</v>
      </c>
      <c r="W28" s="63">
        <v>0</v>
      </c>
      <c r="Y28" s="63">
        <v>0</v>
      </c>
      <c r="Z28" s="63">
        <v>0</v>
      </c>
      <c r="AA28" s="63">
        <v>0</v>
      </c>
      <c r="AB28" s="63">
        <v>0</v>
      </c>
      <c r="AD28" s="63">
        <v>0</v>
      </c>
      <c r="AE28" s="63">
        <v>0</v>
      </c>
      <c r="AF28" s="63">
        <v>0</v>
      </c>
      <c r="AG28" s="63">
        <v>0</v>
      </c>
      <c r="AI28" s="63">
        <v>0</v>
      </c>
      <c r="AJ28" s="63">
        <v>0</v>
      </c>
      <c r="AK28" s="63">
        <v>0</v>
      </c>
      <c r="AL28" s="63">
        <v>0</v>
      </c>
      <c r="AN28" s="63">
        <v>0</v>
      </c>
      <c r="AO28" s="63">
        <v>0</v>
      </c>
      <c r="AP28" s="63">
        <v>0</v>
      </c>
      <c r="AQ28" s="63">
        <v>0</v>
      </c>
      <c r="AS28" s="63">
        <v>0</v>
      </c>
      <c r="AT28" s="63">
        <v>0</v>
      </c>
      <c r="AU28" s="63">
        <v>0</v>
      </c>
      <c r="AV28" s="63">
        <v>0</v>
      </c>
      <c r="AX28" s="63">
        <v>0</v>
      </c>
      <c r="AY28" s="63">
        <v>0</v>
      </c>
      <c r="AZ28" s="63">
        <v>0</v>
      </c>
      <c r="BA28" s="63">
        <v>1133.5168900000001</v>
      </c>
      <c r="BB28" s="3"/>
      <c r="BC28" s="3"/>
    </row>
    <row r="29" spans="1:56" s="56" customFormat="1" ht="20.45" customHeight="1" x14ac:dyDescent="0.25">
      <c r="A29" s="1"/>
      <c r="C29" s="57" t="s">
        <v>160</v>
      </c>
      <c r="E29" s="69">
        <v>137052</v>
      </c>
      <c r="F29" s="69">
        <v>140192</v>
      </c>
      <c r="G29" s="69">
        <v>142323</v>
      </c>
      <c r="H29" s="69">
        <v>170177.370140632</v>
      </c>
      <c r="J29" s="69">
        <v>191574.91418562201</v>
      </c>
      <c r="K29" s="69">
        <v>198722</v>
      </c>
      <c r="L29" s="69">
        <v>210608</v>
      </c>
      <c r="M29" s="69">
        <v>217633.26754811301</v>
      </c>
      <c r="O29" s="69">
        <v>238644.58945463799</v>
      </c>
      <c r="P29" s="69">
        <v>238255</v>
      </c>
      <c r="Q29" s="69">
        <v>252349.36923126699</v>
      </c>
      <c r="R29" s="69">
        <v>252097</v>
      </c>
      <c r="T29" s="69">
        <v>255692</v>
      </c>
      <c r="U29" s="69">
        <v>280374.96554378601</v>
      </c>
      <c r="V29" s="69">
        <v>274246.03319840599</v>
      </c>
      <c r="W29" s="69">
        <v>274867.05502959399</v>
      </c>
      <c r="Y29" s="69">
        <v>290391.55227421399</v>
      </c>
      <c r="Z29" s="69">
        <v>288377.78914760699</v>
      </c>
      <c r="AA29" s="69">
        <v>290499</v>
      </c>
      <c r="AB29" s="69">
        <v>278696.00880595006</v>
      </c>
      <c r="AD29" s="69">
        <v>301577</v>
      </c>
      <c r="AE29" s="69">
        <v>302275.79623663501</v>
      </c>
      <c r="AF29" s="69">
        <v>308902</v>
      </c>
      <c r="AG29" s="69">
        <v>347462.24496586533</v>
      </c>
      <c r="AI29" s="69">
        <v>369581.89</v>
      </c>
      <c r="AJ29" s="69">
        <v>402926.97012999997</v>
      </c>
      <c r="AK29" s="69">
        <v>408289.90078000003</v>
      </c>
      <c r="AL29" s="69">
        <v>416338.19</v>
      </c>
      <c r="AN29" s="69">
        <v>426941.24000000005</v>
      </c>
      <c r="AO29" s="69">
        <v>417637.05815</v>
      </c>
      <c r="AP29" s="69">
        <v>392550.14198000007</v>
      </c>
      <c r="AQ29" s="69">
        <v>373643.76457</v>
      </c>
      <c r="AS29" s="69">
        <v>376350.27360999997</v>
      </c>
      <c r="AT29" s="69">
        <v>374835.30642000004</v>
      </c>
      <c r="AU29" s="69">
        <v>355738.10200999997</v>
      </c>
      <c r="AV29" s="69">
        <v>349739.43465999997</v>
      </c>
      <c r="AX29" s="69">
        <v>364025.48849000002</v>
      </c>
      <c r="AY29" s="69">
        <v>361078.31390000007</v>
      </c>
      <c r="AZ29" s="69">
        <v>362954.25834</v>
      </c>
      <c r="BA29" s="69">
        <v>362229.03226999997</v>
      </c>
      <c r="BB29" s="3"/>
      <c r="BC29" s="3"/>
      <c r="BD29" s="2"/>
    </row>
    <row r="30" spans="1:56" x14ac:dyDescent="0.25">
      <c r="A30" s="1"/>
      <c r="O30" s="70"/>
      <c r="P30" s="70"/>
      <c r="Q30" s="70"/>
      <c r="R30" s="70"/>
      <c r="T30" s="70"/>
      <c r="U30" s="70"/>
      <c r="V30" s="70"/>
      <c r="W30" s="70"/>
      <c r="Y30" s="70"/>
      <c r="Z30" s="70"/>
      <c r="AA30" s="70"/>
      <c r="AB30" s="70"/>
      <c r="AD30" s="70"/>
      <c r="AE30" s="70"/>
      <c r="AF30" s="70"/>
      <c r="AG30" s="70"/>
      <c r="AI30" s="70"/>
      <c r="AJ30" s="70"/>
      <c r="AK30" s="70"/>
      <c r="AL30" s="70"/>
      <c r="AN30" s="70"/>
      <c r="AO30" s="70"/>
      <c r="AP30" s="70"/>
      <c r="AQ30" s="70"/>
      <c r="AS30" s="70"/>
      <c r="AT30" s="70"/>
      <c r="AU30" s="70"/>
      <c r="AV30" s="70"/>
      <c r="AX30" s="70"/>
      <c r="AY30" s="70"/>
      <c r="AZ30" s="70"/>
      <c r="BA30" s="70"/>
    </row>
    <row r="31" spans="1:56" x14ac:dyDescent="0.25">
      <c r="A31" s="1"/>
      <c r="AX31" s="71"/>
    </row>
    <row r="32" spans="1:56" x14ac:dyDescent="0.25">
      <c r="A32" s="1"/>
    </row>
    <row r="33" spans="1:51" x14ac:dyDescent="0.25">
      <c r="A33" s="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H33" s="72"/>
      <c r="AI33" s="72"/>
      <c r="AJ33" s="72"/>
      <c r="AM33" s="72"/>
      <c r="AN33" s="72"/>
      <c r="AO33" s="72"/>
      <c r="AR33" s="72"/>
      <c r="AS33" s="72"/>
      <c r="AT33" s="72"/>
      <c r="AX33" s="72"/>
      <c r="AY33" s="72"/>
    </row>
    <row r="34" spans="1:51" x14ac:dyDescent="0.25">
      <c r="A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H34" s="3"/>
      <c r="AI34" s="3"/>
      <c r="AJ34" s="3"/>
      <c r="AM34" s="3"/>
      <c r="AN34" s="3"/>
      <c r="AO34" s="3"/>
      <c r="AR34" s="3"/>
      <c r="AS34" s="3"/>
      <c r="AT34" s="3"/>
      <c r="AX34" s="3"/>
      <c r="AY34" s="3"/>
    </row>
    <row r="35" spans="1:51" x14ac:dyDescent="0.25">
      <c r="A35" s="1"/>
    </row>
    <row r="36" spans="1:51" x14ac:dyDescent="0.25">
      <c r="A36" s="1"/>
    </row>
    <row r="37" spans="1:51" x14ac:dyDescent="0.25">
      <c r="A37" s="1"/>
    </row>
    <row r="38" spans="1:51" x14ac:dyDescent="0.25">
      <c r="A38" s="1"/>
    </row>
    <row r="39" spans="1:51" x14ac:dyDescent="0.25">
      <c r="A39" s="1"/>
    </row>
    <row r="40" spans="1:51" x14ac:dyDescent="0.25">
      <c r="A40" s="1"/>
    </row>
    <row r="41" spans="1:51" x14ac:dyDescent="0.25">
      <c r="A4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9BB6-ECA8-45AF-836C-EB13A9EB07B0}">
  <sheetPr>
    <tabColor rgb="FFFFFFCC"/>
  </sheetPr>
  <dimension ref="A1:CC99"/>
  <sheetViews>
    <sheetView showGridLines="0" zoomScale="115" zoomScaleNormal="115" workbookViewId="0">
      <pane xSplit="3" ySplit="2" topLeftCell="D3" activePane="bottomRight" state="frozen"/>
      <selection activeCell="C1" sqref="C1:BM1048576"/>
      <selection pane="topRight" activeCell="C1" sqref="C1:BM1048576"/>
      <selection pane="bottomLeft" activeCell="C1" sqref="C1:BM1048576"/>
      <selection pane="bottomRight" activeCell="BA2" sqref="BA2"/>
    </sheetView>
  </sheetViews>
  <sheetFormatPr defaultRowHeight="15" outlineLevelCol="1" x14ac:dyDescent="0.25"/>
  <cols>
    <col min="1" max="1" width="2.7109375" style="2" hidden="1" customWidth="1" outlineLevel="1"/>
    <col min="2" max="2" width="2.85546875" style="2" customWidth="1" collapsed="1"/>
    <col min="3" max="3" width="57.5703125" style="38" customWidth="1"/>
    <col min="4" max="4" width="1.140625" style="2" hidden="1" customWidth="1" outlineLevel="1"/>
    <col min="5" max="8" width="9.140625" style="2" hidden="1" customWidth="1" outlineLevel="1"/>
    <col min="9" max="9" width="1.140625" style="2" hidden="1" customWidth="1" outlineLevel="1"/>
    <col min="10" max="13" width="9.140625" style="2" hidden="1" customWidth="1" outlineLevel="1"/>
    <col min="14" max="14" width="1.140625" style="2" customWidth="1" collapsed="1"/>
    <col min="15" max="18" width="9.140625" style="2" hidden="1" customWidth="1" outlineLevel="1"/>
    <col min="19" max="19" width="1.140625" style="2" hidden="1" customWidth="1" outlineLevel="1"/>
    <col min="20" max="23" width="9.140625" style="2" hidden="1" customWidth="1" outlineLevel="1"/>
    <col min="24" max="24" width="1.140625" style="2" hidden="1" customWidth="1" outlineLevel="1"/>
    <col min="25" max="28" width="9.140625" style="2" hidden="1" customWidth="1" outlineLevel="1"/>
    <col min="29" max="29" width="1.140625" style="2" hidden="1" customWidth="1" outlineLevel="1"/>
    <col min="30" max="30" width="9.140625" style="2" hidden="1" customWidth="1" outlineLevel="1"/>
    <col min="31" max="31" width="7.28515625" style="2" hidden="1" customWidth="1" outlineLevel="1"/>
    <col min="32" max="32" width="5.42578125" style="2" hidden="1" customWidth="1" outlineLevel="1"/>
    <col min="33" max="33" width="3.7109375" style="2" hidden="1" customWidth="1" outlineLevel="1"/>
    <col min="34" max="34" width="1.140625" style="2" customWidth="1" collapsed="1"/>
    <col min="35" max="38" width="9.140625" style="2"/>
    <col min="39" max="39" width="1.140625" style="2" customWidth="1"/>
    <col min="40" max="43" width="8.85546875" style="2" customWidth="1"/>
    <col min="44" max="44" width="1.140625" style="2" customWidth="1"/>
    <col min="45" max="48" width="9.140625" style="2"/>
    <col min="49" max="49" width="1.28515625" style="2" customWidth="1"/>
    <col min="50" max="16384" width="9.140625" style="2"/>
  </cols>
  <sheetData>
    <row r="1" spans="1:81" ht="22.15" customHeight="1" x14ac:dyDescent="0.25">
      <c r="C1" s="2"/>
    </row>
    <row r="2" spans="1:81" ht="26.45" customHeight="1" thickBot="1" x14ac:dyDescent="0.3">
      <c r="C2" s="73" t="s">
        <v>161</v>
      </c>
      <c r="E2" s="5" t="s">
        <v>1</v>
      </c>
      <c r="F2" s="5" t="s">
        <v>2</v>
      </c>
      <c r="G2" s="5" t="s">
        <v>3</v>
      </c>
      <c r="H2" s="5">
        <v>2015</v>
      </c>
      <c r="J2" s="5" t="s">
        <v>4</v>
      </c>
      <c r="K2" s="5" t="s">
        <v>5</v>
      </c>
      <c r="L2" s="5" t="s">
        <v>6</v>
      </c>
      <c r="M2" s="5">
        <v>2016</v>
      </c>
      <c r="O2" s="5" t="s">
        <v>7</v>
      </c>
      <c r="P2" s="5" t="s">
        <v>8</v>
      </c>
      <c r="Q2" s="5" t="s">
        <v>9</v>
      </c>
      <c r="R2" s="5">
        <v>2017</v>
      </c>
      <c r="T2" s="5" t="s">
        <v>10</v>
      </c>
      <c r="U2" s="5" t="s">
        <v>11</v>
      </c>
      <c r="V2" s="5" t="s">
        <v>12</v>
      </c>
      <c r="W2" s="5">
        <v>2018</v>
      </c>
      <c r="Y2" s="5" t="s">
        <v>13</v>
      </c>
      <c r="Z2" s="5" t="s">
        <v>14</v>
      </c>
      <c r="AA2" s="5" t="s">
        <v>15</v>
      </c>
      <c r="AB2" s="5">
        <v>2019</v>
      </c>
      <c r="AD2" s="5" t="s">
        <v>16</v>
      </c>
      <c r="AE2" s="5" t="s">
        <v>17</v>
      </c>
      <c r="AF2" s="5" t="s">
        <v>18</v>
      </c>
      <c r="AG2" s="5">
        <v>2020</v>
      </c>
      <c r="AI2" s="5" t="s">
        <v>19</v>
      </c>
      <c r="AJ2" s="5" t="s">
        <v>20</v>
      </c>
      <c r="AK2" s="5" t="s">
        <v>21</v>
      </c>
      <c r="AL2" s="5">
        <v>2021</v>
      </c>
      <c r="AN2" s="5" t="s">
        <v>22</v>
      </c>
      <c r="AO2" s="5" t="s">
        <v>23</v>
      </c>
      <c r="AP2" s="5" t="s">
        <v>24</v>
      </c>
      <c r="AQ2" s="5">
        <v>2022</v>
      </c>
      <c r="AS2" s="5" t="s">
        <v>25</v>
      </c>
      <c r="AT2" s="5" t="s">
        <v>26</v>
      </c>
      <c r="AU2" s="5" t="s">
        <v>27</v>
      </c>
      <c r="AV2" s="5">
        <v>2023</v>
      </c>
      <c r="AX2" s="5" t="s">
        <v>28</v>
      </c>
      <c r="AY2" s="5" t="s">
        <v>29</v>
      </c>
      <c r="AZ2" s="5" t="s">
        <v>30</v>
      </c>
      <c r="BA2" s="5">
        <v>2024</v>
      </c>
    </row>
    <row r="3" spans="1:81" ht="13.15" customHeight="1" thickBot="1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1">
        <v>26</v>
      </c>
      <c r="AA3" s="1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1">
        <v>39</v>
      </c>
      <c r="AN3" s="1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  <c r="BA3" s="1">
        <v>53</v>
      </c>
      <c r="BB3" s="1"/>
      <c r="BC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x14ac:dyDescent="0.25">
      <c r="A4" s="1"/>
      <c r="C4" s="74" t="s">
        <v>162</v>
      </c>
      <c r="E4" s="75"/>
      <c r="F4" s="75"/>
      <c r="G4" s="75"/>
      <c r="H4" s="75"/>
      <c r="I4" s="76"/>
      <c r="J4" s="75"/>
      <c r="K4" s="75"/>
      <c r="L4" s="75"/>
      <c r="M4" s="75"/>
      <c r="N4" s="76"/>
      <c r="O4" s="75"/>
      <c r="P4" s="75"/>
      <c r="Q4" s="75"/>
      <c r="R4" s="75"/>
      <c r="S4" s="76"/>
      <c r="T4" s="75"/>
      <c r="U4" s="75"/>
      <c r="V4" s="75"/>
      <c r="W4" s="75"/>
      <c r="X4" s="76"/>
      <c r="Y4" s="75"/>
      <c r="Z4" s="75"/>
      <c r="AA4" s="75"/>
      <c r="AB4" s="75"/>
      <c r="AC4" s="76"/>
      <c r="AD4" s="75"/>
      <c r="AE4" s="75"/>
      <c r="AF4" s="75"/>
      <c r="AG4" s="75"/>
      <c r="AH4" s="76"/>
      <c r="AI4" s="75"/>
      <c r="AJ4" s="75"/>
      <c r="AK4" s="75"/>
      <c r="AL4" s="75"/>
      <c r="AM4" s="76"/>
      <c r="AN4" s="75"/>
      <c r="AO4" s="75"/>
      <c r="AP4" s="75"/>
      <c r="AQ4" s="75"/>
      <c r="AR4" s="76"/>
      <c r="AS4" s="75"/>
      <c r="AT4" s="75"/>
      <c r="AU4" s="75"/>
      <c r="AV4" s="75"/>
      <c r="AX4" s="75"/>
      <c r="AY4" s="75"/>
      <c r="AZ4" s="75"/>
      <c r="BA4" s="75"/>
    </row>
    <row r="5" spans="1:81" x14ac:dyDescent="0.25">
      <c r="A5" s="1"/>
      <c r="C5" s="77" t="s">
        <v>163</v>
      </c>
      <c r="E5" s="78">
        <v>4236.6740690619899</v>
      </c>
      <c r="F5" s="78">
        <v>6893</v>
      </c>
      <c r="G5" s="78">
        <v>11292</v>
      </c>
      <c r="H5" s="78">
        <v>14163</v>
      </c>
      <c r="I5" s="76"/>
      <c r="J5" s="78">
        <v>4230.7683177859999</v>
      </c>
      <c r="K5" s="78">
        <v>8146</v>
      </c>
      <c r="L5" s="78">
        <v>13730</v>
      </c>
      <c r="M5" s="78">
        <v>16775.739735519801</v>
      </c>
      <c r="N5" s="76"/>
      <c r="O5" s="78">
        <v>6481.7143470660303</v>
      </c>
      <c r="P5" s="78">
        <v>10375</v>
      </c>
      <c r="Q5" s="78">
        <v>13989.9637887399</v>
      </c>
      <c r="R5" s="78">
        <v>18725.832754739</v>
      </c>
      <c r="S5" s="76"/>
      <c r="T5" s="78">
        <v>2467.6917715519799</v>
      </c>
      <c r="U5" s="78">
        <v>2810.1039836201198</v>
      </c>
      <c r="V5" s="78">
        <v>5275.1974518249499</v>
      </c>
      <c r="W5" s="78">
        <v>7744.1382681840296</v>
      </c>
      <c r="X5" s="76"/>
      <c r="Y5" s="78">
        <v>2665.2722195157098</v>
      </c>
      <c r="Z5" s="78">
        <v>7232.1118161818904</v>
      </c>
      <c r="AA5" s="78">
        <v>10480.431822425184</v>
      </c>
      <c r="AB5" s="78">
        <v>15303.353584472801</v>
      </c>
      <c r="AC5" s="76"/>
      <c r="AD5" s="78">
        <v>1527</v>
      </c>
      <c r="AE5" s="78">
        <v>7636.6977710080137</v>
      </c>
      <c r="AF5" s="78">
        <v>12247.507286002543</v>
      </c>
      <c r="AG5" s="78">
        <v>14770.490097202892</v>
      </c>
      <c r="AH5" s="76"/>
      <c r="AI5" s="78">
        <v>3879.2241499999977</v>
      </c>
      <c r="AJ5" s="78">
        <v>9746.21767000002</v>
      </c>
      <c r="AK5" s="78">
        <v>7669.3284000000185</v>
      </c>
      <c r="AL5" s="78">
        <v>7046.4099999999944</v>
      </c>
      <c r="AM5" s="76"/>
      <c r="AN5" s="78">
        <v>-3116.4506099999935</v>
      </c>
      <c r="AO5" s="78">
        <v>-2397.6176400000104</v>
      </c>
      <c r="AP5" s="78">
        <v>-15483.006979999973</v>
      </c>
      <c r="AQ5" s="78">
        <v>-18444.779640000037</v>
      </c>
      <c r="AR5" s="76"/>
      <c r="AS5" s="78">
        <v>5621.4306599999945</v>
      </c>
      <c r="AT5" s="78">
        <v>11600.922849999975</v>
      </c>
      <c r="AU5" s="78">
        <v>12769.338739999961</v>
      </c>
      <c r="AV5" s="78">
        <v>23200.644790000009</v>
      </c>
      <c r="AX5" s="78">
        <v>4475.7120100000047</v>
      </c>
      <c r="AY5" s="78">
        <v>2526.2058300000408</v>
      </c>
      <c r="AZ5" s="78">
        <v>-377.26615999997739</v>
      </c>
      <c r="BA5" s="78">
        <v>-3207.1683600000033</v>
      </c>
      <c r="BB5" s="79"/>
      <c r="BC5" s="79"/>
    </row>
    <row r="6" spans="1:81" x14ac:dyDescent="0.25">
      <c r="A6" s="1"/>
      <c r="C6" s="80" t="s">
        <v>164</v>
      </c>
      <c r="E6" s="81">
        <v>2838.4560739899898</v>
      </c>
      <c r="F6" s="81">
        <v>4769</v>
      </c>
      <c r="G6" s="81">
        <v>8477</v>
      </c>
      <c r="H6" s="81">
        <v>11465</v>
      </c>
      <c r="I6" s="76"/>
      <c r="J6" s="81">
        <v>-5508</v>
      </c>
      <c r="K6" s="81">
        <v>-11172</v>
      </c>
      <c r="L6" s="81">
        <v>-12568</v>
      </c>
      <c r="M6" s="81">
        <v>-8026</v>
      </c>
      <c r="N6" s="76"/>
      <c r="O6" s="81">
        <v>6281</v>
      </c>
      <c r="P6" s="81">
        <v>7470</v>
      </c>
      <c r="Q6" s="81">
        <v>12452.464609544</v>
      </c>
      <c r="R6" s="81">
        <v>16125.5518679699</v>
      </c>
      <c r="S6" s="76"/>
      <c r="T6" s="81">
        <v>7047.2519906319903</v>
      </c>
      <c r="U6" s="81">
        <v>11962.9583389</v>
      </c>
      <c r="V6" s="81">
        <v>13405.306801935991</v>
      </c>
      <c r="W6" s="81">
        <v>19399.809473074001</v>
      </c>
      <c r="X6" s="76"/>
      <c r="Y6" s="81">
        <v>-2090.9941890436799</v>
      </c>
      <c r="Z6" s="81">
        <v>4906.8013674200001</v>
      </c>
      <c r="AA6" s="81">
        <v>5897.6504873572003</v>
      </c>
      <c r="AB6" s="81">
        <v>13089.519840980718</v>
      </c>
      <c r="AC6" s="76"/>
      <c r="AD6" s="81">
        <v>13509</v>
      </c>
      <c r="AE6" s="81">
        <v>9194.9925495015177</v>
      </c>
      <c r="AF6" s="81">
        <v>18271.76976221949</v>
      </c>
      <c r="AG6" s="81">
        <v>32861.014670082019</v>
      </c>
      <c r="AH6" s="76"/>
      <c r="AI6" s="81">
        <v>14629.679864249989</v>
      </c>
      <c r="AJ6" s="81">
        <v>5822.2963542499756</v>
      </c>
      <c r="AK6" s="81">
        <v>17763.147884250015</v>
      </c>
      <c r="AL6" s="81">
        <v>25272.417324249993</v>
      </c>
      <c r="AM6" s="76"/>
      <c r="AN6" s="81">
        <v>5433.1640000000243</v>
      </c>
      <c r="AO6" s="81">
        <v>10802.355260000008</v>
      </c>
      <c r="AP6" s="81">
        <v>25810.17576000002</v>
      </c>
      <c r="AQ6" s="81">
        <v>36324.005900000033</v>
      </c>
      <c r="AR6" s="76"/>
      <c r="AS6" s="81">
        <v>5002.2246599999899</v>
      </c>
      <c r="AT6" s="81">
        <v>5753.5025299999916</v>
      </c>
      <c r="AU6" s="81">
        <v>27153.087119999982</v>
      </c>
      <c r="AV6" s="81">
        <v>33664.420559999999</v>
      </c>
      <c r="AX6" s="81">
        <v>7851.3699500000057</v>
      </c>
      <c r="AY6" s="81">
        <v>12072.923239999993</v>
      </c>
      <c r="AZ6" s="81">
        <v>19536.452659999981</v>
      </c>
      <c r="BA6" s="81">
        <v>29689.339179999992</v>
      </c>
      <c r="BB6" s="79"/>
      <c r="BC6" s="79"/>
      <c r="BD6" s="79"/>
    </row>
    <row r="7" spans="1:81" x14ac:dyDescent="0.25">
      <c r="A7" s="1"/>
      <c r="C7" s="82" t="s">
        <v>165</v>
      </c>
      <c r="E7" s="78">
        <v>0</v>
      </c>
      <c r="F7" s="78">
        <v>0</v>
      </c>
      <c r="G7" s="78">
        <v>0</v>
      </c>
      <c r="H7" s="78">
        <v>0</v>
      </c>
      <c r="I7" s="76"/>
      <c r="J7" s="78">
        <v>0</v>
      </c>
      <c r="K7" s="78">
        <v>0</v>
      </c>
      <c r="L7" s="78">
        <v>0</v>
      </c>
      <c r="M7" s="78"/>
      <c r="N7" s="76"/>
      <c r="O7" s="78">
        <v>0</v>
      </c>
      <c r="P7" s="78">
        <v>0</v>
      </c>
      <c r="Q7" s="78">
        <v>0</v>
      </c>
      <c r="R7" s="78">
        <v>0.98735556000000801</v>
      </c>
      <c r="S7" s="76"/>
      <c r="T7" s="78">
        <v>2.1312570000000002</v>
      </c>
      <c r="U7" s="78">
        <v>-2.944817322</v>
      </c>
      <c r="V7" s="78">
        <v>-3.6619673960000001</v>
      </c>
      <c r="W7" s="78">
        <v>-3.3642228339999898</v>
      </c>
      <c r="X7" s="76"/>
      <c r="Y7" s="78">
        <v>-0.62705329800000198</v>
      </c>
      <c r="Z7" s="78">
        <v>-2.9982395799999999</v>
      </c>
      <c r="AA7" s="78">
        <v>-9.0188197680000002</v>
      </c>
      <c r="AB7" s="78">
        <v>-5.1600898500000101</v>
      </c>
      <c r="AC7" s="76"/>
      <c r="AD7" s="78">
        <v>-2</v>
      </c>
      <c r="AE7" s="78">
        <v>1.9646937459999898</v>
      </c>
      <c r="AF7" s="78">
        <v>0</v>
      </c>
      <c r="AG7" s="78">
        <v>0</v>
      </c>
      <c r="AH7" s="76"/>
      <c r="AI7" s="78">
        <v>0</v>
      </c>
      <c r="AJ7" s="78">
        <v>0</v>
      </c>
      <c r="AK7" s="78">
        <v>0</v>
      </c>
      <c r="AL7" s="78">
        <v>0</v>
      </c>
      <c r="AM7" s="76"/>
      <c r="AN7" s="78">
        <v>0</v>
      </c>
      <c r="AO7" s="78">
        <v>0</v>
      </c>
      <c r="AP7" s="78">
        <v>0</v>
      </c>
      <c r="AQ7" s="78">
        <v>0</v>
      </c>
      <c r="AR7" s="76"/>
      <c r="AS7" s="78">
        <v>0</v>
      </c>
      <c r="AT7" s="78">
        <v>0</v>
      </c>
      <c r="AU7" s="78">
        <v>0</v>
      </c>
      <c r="AV7" s="78">
        <v>0</v>
      </c>
      <c r="AX7" s="78">
        <v>0</v>
      </c>
      <c r="AY7" s="78">
        <v>0</v>
      </c>
      <c r="AZ7" s="78">
        <v>0</v>
      </c>
      <c r="BA7" s="78">
        <v>0</v>
      </c>
      <c r="BB7" s="79"/>
      <c r="BC7" s="79"/>
    </row>
    <row r="8" spans="1:81" x14ac:dyDescent="0.25">
      <c r="A8" s="1"/>
      <c r="C8" s="82" t="s">
        <v>166</v>
      </c>
      <c r="E8" s="78">
        <v>0</v>
      </c>
      <c r="F8" s="78">
        <v>0</v>
      </c>
      <c r="G8" s="78">
        <v>0</v>
      </c>
      <c r="H8" s="78">
        <v>0</v>
      </c>
      <c r="I8" s="76"/>
      <c r="J8" s="78">
        <v>0</v>
      </c>
      <c r="K8" s="78">
        <v>0</v>
      </c>
      <c r="L8" s="78">
        <v>0</v>
      </c>
      <c r="M8" s="78"/>
      <c r="N8" s="76"/>
      <c r="O8" s="78">
        <v>-96</v>
      </c>
      <c r="P8" s="78">
        <v>-96</v>
      </c>
      <c r="Q8" s="78">
        <v>-96.137439999999998</v>
      </c>
      <c r="R8" s="78">
        <v>-361.98728329411603</v>
      </c>
      <c r="S8" s="76"/>
      <c r="T8" s="78">
        <v>0</v>
      </c>
      <c r="U8" s="78">
        <v>0</v>
      </c>
      <c r="V8" s="78">
        <v>0</v>
      </c>
      <c r="W8" s="78">
        <v>0</v>
      </c>
      <c r="X8" s="76"/>
      <c r="Y8" s="78">
        <v>0</v>
      </c>
      <c r="Z8" s="78">
        <v>0</v>
      </c>
      <c r="AA8" s="78">
        <v>0</v>
      </c>
      <c r="AB8" s="78">
        <v>0</v>
      </c>
      <c r="AC8" s="76"/>
      <c r="AD8" s="78">
        <v>0</v>
      </c>
      <c r="AE8" s="78">
        <v>0</v>
      </c>
      <c r="AF8" s="78">
        <v>0</v>
      </c>
      <c r="AG8" s="78">
        <v>-5270.01584</v>
      </c>
      <c r="AH8" s="76"/>
      <c r="AI8" s="78">
        <v>0</v>
      </c>
      <c r="AJ8" s="78">
        <v>0</v>
      </c>
      <c r="AK8" s="78">
        <v>0</v>
      </c>
      <c r="AL8" s="78">
        <v>0</v>
      </c>
      <c r="AM8" s="76"/>
      <c r="AN8" s="78">
        <v>0</v>
      </c>
      <c r="AO8" s="78">
        <v>0</v>
      </c>
      <c r="AP8" s="78">
        <v>0</v>
      </c>
      <c r="AQ8" s="78">
        <v>0</v>
      </c>
      <c r="AR8" s="76"/>
      <c r="AS8" s="78">
        <v>0</v>
      </c>
      <c r="AT8" s="78">
        <v>0</v>
      </c>
      <c r="AU8" s="78">
        <v>0</v>
      </c>
      <c r="AV8" s="78">
        <v>0</v>
      </c>
      <c r="AX8" s="78">
        <v>0</v>
      </c>
      <c r="AY8" s="78">
        <v>0</v>
      </c>
      <c r="AZ8" s="78">
        <v>0</v>
      </c>
      <c r="BA8" s="78">
        <v>0</v>
      </c>
      <c r="BB8" s="79"/>
      <c r="BC8" s="79"/>
      <c r="BD8" s="55"/>
    </row>
    <row r="9" spans="1:81" x14ac:dyDescent="0.25">
      <c r="A9" s="1"/>
      <c r="C9" s="82" t="s">
        <v>91</v>
      </c>
      <c r="E9" s="78">
        <v>1589.7386590000001</v>
      </c>
      <c r="F9" s="78">
        <v>3237</v>
      </c>
      <c r="G9" s="78">
        <v>4826.6343406399992</v>
      </c>
      <c r="H9" s="78">
        <v>6567</v>
      </c>
      <c r="I9" s="76"/>
      <c r="J9" s="78">
        <v>1755.9917190000001</v>
      </c>
      <c r="K9" s="78">
        <v>3624</v>
      </c>
      <c r="L9" s="78">
        <v>5549</v>
      </c>
      <c r="M9" s="78">
        <v>7850.5897381389996</v>
      </c>
      <c r="N9" s="76"/>
      <c r="O9" s="78">
        <v>2533.2454118129999</v>
      </c>
      <c r="P9" s="78">
        <v>5158</v>
      </c>
      <c r="Q9" s="78">
        <v>8102.449243514</v>
      </c>
      <c r="R9" s="78">
        <v>11456.864190884</v>
      </c>
      <c r="S9" s="76"/>
      <c r="T9" s="78">
        <v>3638.5447267119998</v>
      </c>
      <c r="U9" s="78">
        <v>7080.9468559699999</v>
      </c>
      <c r="V9" s="78">
        <v>10742.764548355</v>
      </c>
      <c r="W9" s="78">
        <v>14497.676833056999</v>
      </c>
      <c r="X9" s="76"/>
      <c r="Y9" s="78">
        <v>4156.0357387143304</v>
      </c>
      <c r="Z9" s="78">
        <v>8681.3236400000005</v>
      </c>
      <c r="AA9" s="78">
        <v>13599.6323801252</v>
      </c>
      <c r="AB9" s="78">
        <v>18620.709200830701</v>
      </c>
      <c r="AC9" s="76"/>
      <c r="AD9" s="78">
        <v>5245</v>
      </c>
      <c r="AE9" s="78">
        <v>10741.351265755542</v>
      </c>
      <c r="AF9" s="78">
        <v>16357.635102219499</v>
      </c>
      <c r="AG9" s="78">
        <v>22157.352900081998</v>
      </c>
      <c r="AH9" s="76"/>
      <c r="AI9" s="78">
        <v>6315.4598399999995</v>
      </c>
      <c r="AJ9" s="78">
        <v>12654.778039999999</v>
      </c>
      <c r="AK9" s="78">
        <v>19093.673300000002</v>
      </c>
      <c r="AL9" s="78">
        <v>25741.69</v>
      </c>
      <c r="AM9" s="76"/>
      <c r="AN9" s="78">
        <v>6740.5118300000004</v>
      </c>
      <c r="AO9" s="78">
        <v>13636.47185</v>
      </c>
      <c r="AP9" s="78">
        <v>20426.20246</v>
      </c>
      <c r="AQ9" s="78">
        <v>27309.34</v>
      </c>
      <c r="AR9" s="76"/>
      <c r="AS9" s="78">
        <v>6941.3487500000001</v>
      </c>
      <c r="AT9" s="78">
        <v>13734.695949999999</v>
      </c>
      <c r="AU9" s="78">
        <v>20688.172870000002</v>
      </c>
      <c r="AV9" s="78">
        <v>27744.560000000001</v>
      </c>
      <c r="AX9" s="78">
        <v>7002.2348600000005</v>
      </c>
      <c r="AY9" s="78">
        <v>13993.70652</v>
      </c>
      <c r="AZ9" s="78">
        <v>21124.222389999999</v>
      </c>
      <c r="BA9" s="83">
        <v>28523.73</v>
      </c>
      <c r="BB9" s="79"/>
      <c r="BC9" s="79"/>
    </row>
    <row r="10" spans="1:81" x14ac:dyDescent="0.25">
      <c r="A10" s="1"/>
      <c r="C10" s="82" t="s">
        <v>167</v>
      </c>
      <c r="E10" s="84">
        <v>-463.80198999999999</v>
      </c>
      <c r="F10" s="84">
        <v>-221</v>
      </c>
      <c r="G10" s="84">
        <v>-53.233750000000001</v>
      </c>
      <c r="H10" s="84">
        <v>13</v>
      </c>
      <c r="I10" s="76"/>
      <c r="J10" s="84">
        <v>42.401000000000003</v>
      </c>
      <c r="K10" s="84">
        <v>498</v>
      </c>
      <c r="L10" s="84">
        <v>260</v>
      </c>
      <c r="M10" s="84">
        <v>842.32330999999999</v>
      </c>
      <c r="N10" s="76"/>
      <c r="O10" s="78">
        <v>-1030.4758300000001</v>
      </c>
      <c r="P10" s="78">
        <v>-1032</v>
      </c>
      <c r="Q10" s="84">
        <v>-571.78411000000006</v>
      </c>
      <c r="R10" s="84">
        <v>-1252.1618800000001</v>
      </c>
      <c r="S10" s="76"/>
      <c r="T10" s="78">
        <v>96</v>
      </c>
      <c r="U10" s="78">
        <v>1025.5618300000001</v>
      </c>
      <c r="V10" s="84">
        <v>491.53935999999999</v>
      </c>
      <c r="W10" s="84">
        <v>623.72258999999997</v>
      </c>
      <c r="X10" s="76"/>
      <c r="Y10" s="84">
        <v>22.648990000000001</v>
      </c>
      <c r="Z10" s="84">
        <v>-390.82582000000002</v>
      </c>
      <c r="AA10" s="84">
        <v>691.25630000000001</v>
      </c>
      <c r="AB10" s="84">
        <v>-411.09285999999997</v>
      </c>
      <c r="AC10" s="76"/>
      <c r="AD10" s="84">
        <v>3124</v>
      </c>
      <c r="AE10" s="84">
        <v>2008.7500400000001</v>
      </c>
      <c r="AF10" s="84">
        <v>2723.0077799999999</v>
      </c>
      <c r="AG10" s="84">
        <v>3438.26856</v>
      </c>
      <c r="AH10" s="76"/>
      <c r="AI10" s="84">
        <v>400.46454</v>
      </c>
      <c r="AJ10" s="84">
        <v>-738.63975000000005</v>
      </c>
      <c r="AK10" s="84">
        <v>68.693629999999999</v>
      </c>
      <c r="AL10" s="84">
        <v>61.8</v>
      </c>
      <c r="AM10" s="76"/>
      <c r="AN10" s="84">
        <v>555.86288000000002</v>
      </c>
      <c r="AO10" s="84">
        <v>676.01254000000006</v>
      </c>
      <c r="AP10" s="84">
        <v>1856.0309199999999</v>
      </c>
      <c r="AQ10" s="84">
        <v>779.29762000000005</v>
      </c>
      <c r="AR10" s="76"/>
      <c r="AS10" s="84">
        <v>-86.827830000000503</v>
      </c>
      <c r="AT10" s="84">
        <v>-2302.7905099999998</v>
      </c>
      <c r="AU10" s="84">
        <v>-110.70043</v>
      </c>
      <c r="AV10" s="84">
        <v>-4333.16345</v>
      </c>
      <c r="AX10" s="84">
        <v>-687.87333999999998</v>
      </c>
      <c r="AY10" s="84">
        <v>-610.99413000000004</v>
      </c>
      <c r="AZ10" s="84">
        <v>-957.27602000000002</v>
      </c>
      <c r="BA10" s="85">
        <v>-843.81783999999993</v>
      </c>
      <c r="BB10" s="79"/>
      <c r="BC10" s="79"/>
    </row>
    <row r="11" spans="1:81" x14ac:dyDescent="0.25">
      <c r="A11" s="1"/>
      <c r="C11" s="82" t="s">
        <v>168</v>
      </c>
      <c r="E11" s="78">
        <v>254.50960000000001</v>
      </c>
      <c r="F11" s="78">
        <v>897</v>
      </c>
      <c r="G11" s="78">
        <v>1287.8321100000001</v>
      </c>
      <c r="H11" s="78">
        <v>1819</v>
      </c>
      <c r="I11" s="76"/>
      <c r="J11" s="78">
        <v>218.44155000000001</v>
      </c>
      <c r="K11" s="78">
        <v>504</v>
      </c>
      <c r="L11" s="78">
        <v>819</v>
      </c>
      <c r="M11" s="78">
        <v>1263.63885</v>
      </c>
      <c r="N11" s="76"/>
      <c r="O11" s="78">
        <v>490.45051999999998</v>
      </c>
      <c r="P11" s="78">
        <v>950</v>
      </c>
      <c r="Q11" s="78">
        <v>1820</v>
      </c>
      <c r="R11" s="78">
        <v>1850.72137</v>
      </c>
      <c r="S11" s="76"/>
      <c r="T11" s="78">
        <v>742.76004</v>
      </c>
      <c r="U11" s="78">
        <v>1715.7095300000001</v>
      </c>
      <c r="V11" s="78">
        <v>2567.23108</v>
      </c>
      <c r="W11" s="78">
        <v>3586.5157199999999</v>
      </c>
      <c r="X11" s="76"/>
      <c r="Y11" s="78">
        <v>901.07581000000005</v>
      </c>
      <c r="Z11" s="78">
        <v>1877.77595</v>
      </c>
      <c r="AA11" s="78">
        <v>2849.1998899999999</v>
      </c>
      <c r="AB11" s="78">
        <v>3892.8216399999997</v>
      </c>
      <c r="AC11" s="76"/>
      <c r="AD11" s="78">
        <v>907</v>
      </c>
      <c r="AE11" s="78">
        <v>1536.8149999999998</v>
      </c>
      <c r="AF11" s="78">
        <v>2568.1885300000004</v>
      </c>
      <c r="AG11" s="78">
        <v>3479.2462299999997</v>
      </c>
      <c r="AH11" s="76"/>
      <c r="AI11" s="78">
        <v>993.69153999999992</v>
      </c>
      <c r="AJ11" s="78">
        <v>2033.10598</v>
      </c>
      <c r="AK11" s="78">
        <v>3148.6343000000002</v>
      </c>
      <c r="AL11" s="78">
        <v>4749.9800000000005</v>
      </c>
      <c r="AM11" s="76"/>
      <c r="AN11" s="78">
        <v>2377.9830499999998</v>
      </c>
      <c r="AO11" s="78">
        <v>5908.9033900000004</v>
      </c>
      <c r="AP11" s="78">
        <v>10451.969290000001</v>
      </c>
      <c r="AQ11" s="78">
        <v>15261.571969999999</v>
      </c>
      <c r="AR11" s="76"/>
      <c r="AS11" s="78">
        <v>4481.5769499999988</v>
      </c>
      <c r="AT11" s="78">
        <v>8982.0426499999994</v>
      </c>
      <c r="AU11" s="78">
        <v>13118.000030000001</v>
      </c>
      <c r="AV11" s="78">
        <v>16793.188190000001</v>
      </c>
      <c r="AX11" s="78">
        <v>3298.5157799999997</v>
      </c>
      <c r="AY11" s="78">
        <v>6555.7649300000003</v>
      </c>
      <c r="AZ11" s="78">
        <v>9950.0624700000008</v>
      </c>
      <c r="BA11" s="83">
        <v>13571.765149999999</v>
      </c>
      <c r="BB11" s="79"/>
      <c r="BC11" s="79"/>
    </row>
    <row r="12" spans="1:81" x14ac:dyDescent="0.25">
      <c r="A12" s="1"/>
      <c r="C12" s="82" t="s">
        <v>169</v>
      </c>
      <c r="E12" s="78">
        <v>0</v>
      </c>
      <c r="F12" s="78">
        <v>0</v>
      </c>
      <c r="G12" s="78">
        <v>-26.23489</v>
      </c>
      <c r="H12" s="78">
        <v>-33</v>
      </c>
      <c r="I12" s="76"/>
      <c r="J12" s="78">
        <v>-7.8912500000000003</v>
      </c>
      <c r="K12" s="78">
        <v>-156</v>
      </c>
      <c r="L12" s="78">
        <v>-216</v>
      </c>
      <c r="M12" s="78">
        <v>-217</v>
      </c>
      <c r="N12" s="76"/>
      <c r="O12" s="78">
        <v>9.7122700000000002</v>
      </c>
      <c r="P12" s="78">
        <v>-54</v>
      </c>
      <c r="Q12" s="78">
        <v>-97.479990000000001</v>
      </c>
      <c r="R12" s="78">
        <v>-122.35502</v>
      </c>
      <c r="S12" s="76"/>
      <c r="T12" s="78">
        <v>-32.032530000000001</v>
      </c>
      <c r="U12" s="78">
        <v>-36.097569999999997</v>
      </c>
      <c r="V12" s="78">
        <v>-36.341470000000001</v>
      </c>
      <c r="W12" s="78">
        <v>-34.106781609000002</v>
      </c>
      <c r="X12" s="76"/>
      <c r="Y12" s="78">
        <v>145.52844999999999</v>
      </c>
      <c r="Z12" s="78">
        <v>95.889169999999993</v>
      </c>
      <c r="AA12" s="78">
        <v>95.889169999999993</v>
      </c>
      <c r="AB12" s="78">
        <v>86.143249999999966</v>
      </c>
      <c r="AC12" s="76"/>
      <c r="AD12" s="78">
        <v>3</v>
      </c>
      <c r="AE12" s="78">
        <v>97.767020000000002</v>
      </c>
      <c r="AF12" s="78">
        <v>97.767020000000002</v>
      </c>
      <c r="AG12" s="78">
        <v>5.7924699999999802</v>
      </c>
      <c r="AH12" s="76"/>
      <c r="AI12" s="78">
        <v>-10.085000000000001</v>
      </c>
      <c r="AJ12" s="78">
        <v>-80.003699999999995</v>
      </c>
      <c r="AK12" s="78">
        <v>-86.138070000000013</v>
      </c>
      <c r="AL12" s="78">
        <v>209.15</v>
      </c>
      <c r="AM12" s="76"/>
      <c r="AN12" s="78">
        <v>-75.609759999999994</v>
      </c>
      <c r="AO12" s="78">
        <v>-122.52033</v>
      </c>
      <c r="AP12" s="78">
        <v>-222.54028999999997</v>
      </c>
      <c r="AQ12" s="78">
        <v>-216.46529000000001</v>
      </c>
      <c r="AR12" s="76"/>
      <c r="AS12" s="78">
        <v>-1</v>
      </c>
      <c r="AT12" s="78">
        <v>-869.23991000000024</v>
      </c>
      <c r="AU12" s="78">
        <v>-1019.37158</v>
      </c>
      <c r="AV12" s="78">
        <v>-866.00181000000202</v>
      </c>
      <c r="AX12" s="78">
        <v>-148.83327</v>
      </c>
      <c r="AY12" s="78">
        <v>-343.49298999999996</v>
      </c>
      <c r="AZ12" s="78">
        <v>-1012.2029</v>
      </c>
      <c r="BA12" s="83">
        <v>-2447.1521299999999</v>
      </c>
      <c r="BB12" s="79"/>
      <c r="BC12" s="79"/>
    </row>
    <row r="13" spans="1:81" x14ac:dyDescent="0.25">
      <c r="A13" s="1"/>
      <c r="C13" s="82" t="s">
        <v>170</v>
      </c>
      <c r="E13" s="78">
        <v>0</v>
      </c>
      <c r="F13" s="78">
        <v>0</v>
      </c>
      <c r="G13" s="78">
        <v>0</v>
      </c>
      <c r="H13" s="78">
        <v>7</v>
      </c>
      <c r="I13" s="76"/>
      <c r="J13" s="78">
        <v>0</v>
      </c>
      <c r="K13" s="78">
        <v>0</v>
      </c>
      <c r="L13" s="78">
        <v>0</v>
      </c>
      <c r="M13" s="78">
        <v>-11.353590000000001</v>
      </c>
      <c r="N13" s="76"/>
      <c r="O13" s="78">
        <v>0</v>
      </c>
      <c r="P13" s="78">
        <v>0</v>
      </c>
      <c r="Q13" s="78">
        <v>0</v>
      </c>
      <c r="R13" s="78">
        <v>40.583710000000004</v>
      </c>
      <c r="S13" s="76"/>
      <c r="T13" s="78">
        <v>0</v>
      </c>
      <c r="U13" s="78">
        <v>0</v>
      </c>
      <c r="V13" s="78">
        <v>0</v>
      </c>
      <c r="W13" s="78">
        <v>46.406759999999998</v>
      </c>
      <c r="X13" s="76"/>
      <c r="Y13" s="78">
        <v>0</v>
      </c>
      <c r="Z13" s="78">
        <v>0</v>
      </c>
      <c r="AA13" s="78">
        <v>0</v>
      </c>
      <c r="AB13" s="78">
        <v>109.39499000000001</v>
      </c>
      <c r="AC13" s="76"/>
      <c r="AD13" s="78">
        <v>0</v>
      </c>
      <c r="AE13" s="78">
        <v>0</v>
      </c>
      <c r="AF13" s="78">
        <v>0</v>
      </c>
      <c r="AG13" s="78">
        <v>206.13888000000003</v>
      </c>
      <c r="AH13" s="76"/>
      <c r="AI13" s="78">
        <v>0</v>
      </c>
      <c r="AJ13" s="78">
        <v>0</v>
      </c>
      <c r="AK13" s="78">
        <v>0</v>
      </c>
      <c r="AL13" s="78">
        <v>-124.17275000000001</v>
      </c>
      <c r="AM13" s="76"/>
      <c r="AN13" s="78">
        <v>0</v>
      </c>
      <c r="AO13" s="78">
        <v>-1.7000000002553861E-4</v>
      </c>
      <c r="AP13" s="78">
        <v>-1.7000000002553861E-4</v>
      </c>
      <c r="AQ13" s="78">
        <v>-63.78000000000003</v>
      </c>
      <c r="AR13" s="76"/>
      <c r="AS13" s="78">
        <v>0</v>
      </c>
      <c r="AT13" s="78">
        <v>-3.1799999999861939E-3</v>
      </c>
      <c r="AU13" s="78">
        <v>-3.1799999999861939E-3</v>
      </c>
      <c r="AV13" s="78">
        <v>84.298340000000053</v>
      </c>
      <c r="AX13" s="78">
        <v>0</v>
      </c>
      <c r="AY13" s="78">
        <v>0</v>
      </c>
      <c r="AZ13" s="78">
        <v>0</v>
      </c>
      <c r="BA13" s="83">
        <v>86.211039999999912</v>
      </c>
      <c r="BB13" s="79"/>
      <c r="BC13" s="79"/>
    </row>
    <row r="14" spans="1:81" x14ac:dyDescent="0.25">
      <c r="A14" s="1"/>
      <c r="C14" s="82" t="s">
        <v>171</v>
      </c>
      <c r="E14" s="78">
        <v>5499.7744929999999</v>
      </c>
      <c r="F14" s="78">
        <v>5219</v>
      </c>
      <c r="G14" s="78">
        <v>3238.7866262819953</v>
      </c>
      <c r="H14" s="78">
        <v>-4428</v>
      </c>
      <c r="I14" s="76"/>
      <c r="J14" s="78">
        <v>-5520.2121981359996</v>
      </c>
      <c r="K14" s="78">
        <v>-2476</v>
      </c>
      <c r="L14" s="78">
        <v>-2993</v>
      </c>
      <c r="M14" s="78">
        <v>-7681.2927499999896</v>
      </c>
      <c r="N14" s="76"/>
      <c r="O14" s="78">
        <v>1878.1613299999999</v>
      </c>
      <c r="P14" s="78">
        <v>2054</v>
      </c>
      <c r="Q14" s="78">
        <v>268.91334560300299</v>
      </c>
      <c r="R14" s="78">
        <v>-4273.4188000000004</v>
      </c>
      <c r="S14" s="76"/>
      <c r="T14" s="78">
        <v>3534.066856425</v>
      </c>
      <c r="U14" s="78">
        <v>-4305.4167331199997</v>
      </c>
      <c r="V14" s="78">
        <v>-1941.774859006</v>
      </c>
      <c r="W14" s="78">
        <v>-9008.2464899999995</v>
      </c>
      <c r="X14" s="76"/>
      <c r="Y14" s="78">
        <v>2483.37373999999</v>
      </c>
      <c r="Z14" s="78">
        <v>4799.2543999999998</v>
      </c>
      <c r="AA14" s="78">
        <v>9251.0563800000018</v>
      </c>
      <c r="AB14" s="78">
        <v>8037.0712400000048</v>
      </c>
      <c r="AC14" s="76"/>
      <c r="AD14" s="78">
        <v>-2600</v>
      </c>
      <c r="AE14" s="78">
        <v>-12608.48434000001</v>
      </c>
      <c r="AF14" s="78">
        <v>-10131.714790000005</v>
      </c>
      <c r="AG14" s="78">
        <v>-16685.373449999999</v>
      </c>
      <c r="AH14" s="76"/>
      <c r="AI14" s="78">
        <v>-7764.7321800000063</v>
      </c>
      <c r="AJ14" s="78">
        <v>-16236.66823000001</v>
      </c>
      <c r="AK14" s="78">
        <v>-22340.495930000005</v>
      </c>
      <c r="AL14" s="78">
        <v>-40521.452000000005</v>
      </c>
      <c r="AM14" s="76"/>
      <c r="AN14" s="78">
        <v>-3653.7899999999936</v>
      </c>
      <c r="AO14" s="78">
        <v>-8353.0917800000025</v>
      </c>
      <c r="AP14" s="78">
        <v>-376.97373999998672</v>
      </c>
      <c r="AQ14" s="78">
        <v>5934.7000000000116</v>
      </c>
      <c r="AR14" s="76"/>
      <c r="AS14" s="78">
        <v>-21.952670000013313</v>
      </c>
      <c r="AT14" s="78">
        <v>1220.254729999986</v>
      </c>
      <c r="AU14" s="78">
        <v>7731.3237999999837</v>
      </c>
      <c r="AV14" s="78">
        <v>13624.397930000006</v>
      </c>
      <c r="AX14" s="78">
        <v>-7962.0171800000098</v>
      </c>
      <c r="AY14" s="78">
        <v>-9847.3041800000065</v>
      </c>
      <c r="AZ14" s="78">
        <v>-8195.3823300000076</v>
      </c>
      <c r="BA14" s="83">
        <v>-3510.9679400000168</v>
      </c>
      <c r="BB14" s="79"/>
      <c r="BC14" s="79"/>
    </row>
    <row r="15" spans="1:81" x14ac:dyDescent="0.25">
      <c r="A15" s="1"/>
      <c r="C15" s="82" t="s">
        <v>172</v>
      </c>
      <c r="E15" s="78">
        <v>-6479</v>
      </c>
      <c r="F15" s="78">
        <v>-10493</v>
      </c>
      <c r="G15" s="78">
        <v>-9397.6048791959911</v>
      </c>
      <c r="H15" s="78">
        <v>1673</v>
      </c>
      <c r="I15" s="76"/>
      <c r="J15" s="78">
        <v>-11365</v>
      </c>
      <c r="K15" s="78">
        <v>-22051</v>
      </c>
      <c r="L15" s="78">
        <v>-20501</v>
      </c>
      <c r="M15" s="78">
        <v>-17313</v>
      </c>
      <c r="N15" s="76"/>
      <c r="O15" s="78">
        <v>-8916.1323721240005</v>
      </c>
      <c r="P15" s="78">
        <v>-4250</v>
      </c>
      <c r="Q15" s="78">
        <v>-9632</v>
      </c>
      <c r="R15" s="78">
        <v>-1190.7627073599999</v>
      </c>
      <c r="S15" s="76"/>
      <c r="T15" s="78">
        <v>-2526.9624802150001</v>
      </c>
      <c r="U15" s="78">
        <v>-10544.678103024</v>
      </c>
      <c r="V15" s="78">
        <v>-4720.0760856979996</v>
      </c>
      <c r="W15" s="78">
        <v>6026.6211329999896</v>
      </c>
      <c r="X15" s="76"/>
      <c r="Y15" s="78">
        <v>-13298.694353000001</v>
      </c>
      <c r="Z15" s="78">
        <v>-8102.5377630000003</v>
      </c>
      <c r="AA15" s="78">
        <v>-12383.404343000002</v>
      </c>
      <c r="AB15" s="78">
        <v>357.40984000000708</v>
      </c>
      <c r="AC15" s="76"/>
      <c r="AD15" s="78">
        <v>-3164</v>
      </c>
      <c r="AE15" s="78">
        <v>-2260.12309</v>
      </c>
      <c r="AF15" s="78">
        <v>166.25830000000224</v>
      </c>
      <c r="AG15" s="78">
        <v>8169.9843200000078</v>
      </c>
      <c r="AH15" s="76"/>
      <c r="AI15" s="78">
        <v>-15204.933850000005</v>
      </c>
      <c r="AJ15" s="78">
        <v>-22766.895210000006</v>
      </c>
      <c r="AK15" s="78">
        <v>-21760.952989999998</v>
      </c>
      <c r="AL15" s="78">
        <v>-10609.636370000004</v>
      </c>
      <c r="AM15" s="76"/>
      <c r="AN15" s="78">
        <v>-17462.379999999997</v>
      </c>
      <c r="AO15" s="78">
        <v>-14279.459509999993</v>
      </c>
      <c r="AP15" s="78">
        <v>-2492.4163699999972</v>
      </c>
      <c r="AQ15" s="78">
        <v>12130.524040000009</v>
      </c>
      <c r="AR15" s="76"/>
      <c r="AS15" s="78">
        <v>-4758.8998899999979</v>
      </c>
      <c r="AT15" s="78">
        <v>-4784.6780599999929</v>
      </c>
      <c r="AU15" s="78">
        <v>-7204.5331299999962</v>
      </c>
      <c r="AV15" s="78">
        <v>912.82333999999901</v>
      </c>
      <c r="AX15" s="78">
        <v>-3306.099499999998</v>
      </c>
      <c r="AY15" s="78">
        <v>-6377.3504999999968</v>
      </c>
      <c r="AZ15" s="78">
        <v>-5603.739150000004</v>
      </c>
      <c r="BA15" s="83">
        <v>-2666.1881400000011</v>
      </c>
      <c r="BB15" s="79"/>
      <c r="BC15" s="79"/>
    </row>
    <row r="16" spans="1:81" ht="22.5" x14ac:dyDescent="0.25">
      <c r="A16" s="1"/>
      <c r="C16" s="82" t="s">
        <v>173</v>
      </c>
      <c r="E16" s="78">
        <v>2680</v>
      </c>
      <c r="F16" s="78">
        <v>7176</v>
      </c>
      <c r="G16" s="78">
        <v>10197.964026995996</v>
      </c>
      <c r="H16" s="78">
        <v>8543</v>
      </c>
      <c r="I16" s="76"/>
      <c r="J16" s="78">
        <v>9977.9255311420002</v>
      </c>
      <c r="K16" s="78">
        <v>9983</v>
      </c>
      <c r="L16" s="78">
        <v>6121</v>
      </c>
      <c r="M16" s="78">
        <v>8371</v>
      </c>
      <c r="N16" s="76"/>
      <c r="O16" s="78">
        <v>12059.643089832</v>
      </c>
      <c r="P16" s="78">
        <v>6509</v>
      </c>
      <c r="Q16" s="78">
        <v>14306.922910427</v>
      </c>
      <c r="R16" s="78">
        <v>12972.89735368</v>
      </c>
      <c r="S16" s="76"/>
      <c r="T16" s="78">
        <v>2597.8339907099898</v>
      </c>
      <c r="U16" s="78">
        <v>18230.929934</v>
      </c>
      <c r="V16" s="78">
        <v>7651.0405087059899</v>
      </c>
      <c r="W16" s="78">
        <v>5284.9533199999996</v>
      </c>
      <c r="X16" s="76"/>
      <c r="Y16" s="78">
        <v>3725.2638999999899</v>
      </c>
      <c r="Z16" s="78">
        <v>-2426.4727399999902</v>
      </c>
      <c r="AA16" s="78">
        <v>-7464.5943499999967</v>
      </c>
      <c r="AB16" s="78">
        <v>-15829.383289999994</v>
      </c>
      <c r="AC16" s="76"/>
      <c r="AD16" s="78">
        <v>10202</v>
      </c>
      <c r="AE16" s="78">
        <v>10205.703039999986</v>
      </c>
      <c r="AF16" s="78">
        <v>7116.6197499999998</v>
      </c>
      <c r="AG16" s="78">
        <v>18228.83746000001</v>
      </c>
      <c r="AH16" s="76"/>
      <c r="AI16" s="78">
        <v>30328.50704</v>
      </c>
      <c r="AJ16" s="78">
        <v>33819.176479999995</v>
      </c>
      <c r="AK16" s="78">
        <v>43109.565380000015</v>
      </c>
      <c r="AL16" s="78">
        <v>49742.974260000003</v>
      </c>
      <c r="AM16" s="76"/>
      <c r="AN16" s="78">
        <v>17730.150000000016</v>
      </c>
      <c r="AO16" s="78">
        <v>14630.239200000002</v>
      </c>
      <c r="AP16" s="78">
        <v>-3389.1785999999956</v>
      </c>
      <c r="AQ16" s="78">
        <v>-23541.270789999988</v>
      </c>
      <c r="AR16" s="76"/>
      <c r="AS16" s="78">
        <v>-925.71499999999651</v>
      </c>
      <c r="AT16" s="78">
        <v>-8902.3919299999998</v>
      </c>
      <c r="AU16" s="78">
        <v>-6554.1496500000067</v>
      </c>
      <c r="AV16" s="78">
        <v>-19883.754500000006</v>
      </c>
      <c r="AX16" s="78">
        <v>9851.0125800000133</v>
      </c>
      <c r="AY16" s="78">
        <v>12369.694549999993</v>
      </c>
      <c r="AZ16" s="78">
        <v>8163.0241399999977</v>
      </c>
      <c r="BA16" s="83">
        <v>533.65596000001324</v>
      </c>
      <c r="BB16" s="79"/>
      <c r="BC16" s="79"/>
    </row>
    <row r="17" spans="1:55" x14ac:dyDescent="0.25">
      <c r="A17" s="1"/>
      <c r="C17" s="82" t="s">
        <v>174</v>
      </c>
      <c r="E17" s="78">
        <v>168.65001425</v>
      </c>
      <c r="F17" s="78">
        <v>89</v>
      </c>
      <c r="G17" s="78">
        <v>9.5631042499999239</v>
      </c>
      <c r="H17" s="78">
        <v>-70</v>
      </c>
      <c r="I17" s="76"/>
      <c r="J17" s="78">
        <v>-79.543470000000099</v>
      </c>
      <c r="K17" s="78">
        <v>-159</v>
      </c>
      <c r="L17" s="78">
        <v>-239</v>
      </c>
      <c r="M17" s="78">
        <v>860</v>
      </c>
      <c r="N17" s="76"/>
      <c r="O17" s="78">
        <v>-86.265468937499506</v>
      </c>
      <c r="P17" s="78">
        <v>-279</v>
      </c>
      <c r="Q17" s="78">
        <v>-129.17533</v>
      </c>
      <c r="R17" s="78">
        <v>-1255.0782615000001</v>
      </c>
      <c r="S17" s="76"/>
      <c r="T17" s="78">
        <v>-126.48043</v>
      </c>
      <c r="U17" s="78">
        <v>-259.953589999999</v>
      </c>
      <c r="V17" s="78">
        <v>-437.33125999999999</v>
      </c>
      <c r="W17" s="78">
        <v>-575.96893999999998</v>
      </c>
      <c r="X17" s="76"/>
      <c r="Y17" s="78">
        <v>115.01715</v>
      </c>
      <c r="Z17" s="78">
        <v>1216.04277</v>
      </c>
      <c r="AA17" s="78">
        <v>552</v>
      </c>
      <c r="AB17" s="78">
        <v>160.75592000000006</v>
      </c>
      <c r="AC17" s="76"/>
      <c r="AD17" s="78">
        <v>-119</v>
      </c>
      <c r="AE17" s="78">
        <v>-238.09107999999969</v>
      </c>
      <c r="AF17" s="78">
        <v>-356.64493000000039</v>
      </c>
      <c r="AG17" s="78">
        <v>-473.88986000000023</v>
      </c>
      <c r="AH17" s="76"/>
      <c r="AI17" s="78">
        <v>-115.76426575000005</v>
      </c>
      <c r="AJ17" s="78">
        <v>-230.39825574999986</v>
      </c>
      <c r="AK17" s="78">
        <v>-344.50373574999958</v>
      </c>
      <c r="AL17" s="78">
        <v>-449.65581574999987</v>
      </c>
      <c r="AM17" s="76"/>
      <c r="AN17" s="78">
        <v>-105.15999999999985</v>
      </c>
      <c r="AO17" s="78">
        <v>-210.3112799999999</v>
      </c>
      <c r="AP17" s="78">
        <v>-315.4657400000001</v>
      </c>
      <c r="AQ17" s="78">
        <v>-416.21765000000005</v>
      </c>
      <c r="AR17" s="76"/>
      <c r="AS17" s="78">
        <v>-96.863650000000007</v>
      </c>
      <c r="AT17" s="78">
        <v>-192.86552000000006</v>
      </c>
      <c r="AU17" s="78">
        <v>-288.43650000000002</v>
      </c>
      <c r="AV17" s="78">
        <v>-384.00747999999976</v>
      </c>
      <c r="AX17" s="78">
        <v>-95.569980000000214</v>
      </c>
      <c r="AY17" s="78">
        <v>-191.13796000000002</v>
      </c>
      <c r="AZ17" s="78">
        <v>-286.71294000000012</v>
      </c>
      <c r="BA17" s="83">
        <v>-5.9339199999999437</v>
      </c>
      <c r="BB17" s="79"/>
      <c r="BC17" s="79"/>
    </row>
    <row r="18" spans="1:55" x14ac:dyDescent="0.25">
      <c r="A18" s="1"/>
      <c r="C18" s="82" t="s">
        <v>175</v>
      </c>
      <c r="E18" s="78">
        <v>-634.80499999999995</v>
      </c>
      <c r="F18" s="78">
        <v>-1328</v>
      </c>
      <c r="G18" s="78">
        <v>-1783.5830000000001</v>
      </c>
      <c r="H18" s="78">
        <v>-2790</v>
      </c>
      <c r="I18" s="76"/>
      <c r="J18" s="78">
        <v>-695.95</v>
      </c>
      <c r="K18" s="78">
        <v>-1415</v>
      </c>
      <c r="L18" s="78">
        <v>-2083</v>
      </c>
      <c r="M18" s="78">
        <v>-2899.5748100000001</v>
      </c>
      <c r="N18" s="76"/>
      <c r="O18" s="78">
        <v>-625.298</v>
      </c>
      <c r="P18" s="78">
        <v>-1325</v>
      </c>
      <c r="Q18" s="78">
        <v>-1582.9069999999999</v>
      </c>
      <c r="R18" s="78">
        <v>-1700.6373699999999</v>
      </c>
      <c r="S18" s="76"/>
      <c r="T18" s="78">
        <v>-846.39300000000003</v>
      </c>
      <c r="U18" s="78">
        <v>-998.10599999999999</v>
      </c>
      <c r="V18" s="78">
        <v>-1017.259</v>
      </c>
      <c r="W18" s="78">
        <v>-1023.412</v>
      </c>
      <c r="X18" s="76"/>
      <c r="Y18" s="78">
        <v>-354.39100000000002</v>
      </c>
      <c r="Z18" s="78">
        <v>-914.59900000000005</v>
      </c>
      <c r="AA18" s="78">
        <v>-1444.3816000000002</v>
      </c>
      <c r="AB18" s="78">
        <v>-2150.3389999999999</v>
      </c>
      <c r="AC18" s="76"/>
      <c r="AD18" s="78">
        <v>-170</v>
      </c>
      <c r="AE18" s="78">
        <v>-339.66</v>
      </c>
      <c r="AF18" s="78">
        <v>-509.49</v>
      </c>
      <c r="AG18" s="78">
        <v>-679.32</v>
      </c>
      <c r="AH18" s="76"/>
      <c r="AI18" s="78">
        <v>-356.54500000000002</v>
      </c>
      <c r="AJ18" s="78">
        <v>-802.774</v>
      </c>
      <c r="AK18" s="78">
        <v>-1189.944</v>
      </c>
      <c r="AL18" s="78">
        <v>-1636.17</v>
      </c>
      <c r="AM18" s="76"/>
      <c r="AN18" s="78">
        <v>-574.404</v>
      </c>
      <c r="AO18" s="78">
        <v>-1276.884</v>
      </c>
      <c r="AP18" s="78">
        <v>-1851.288</v>
      </c>
      <c r="AQ18" s="78">
        <v>-2489.73</v>
      </c>
      <c r="AR18" s="76"/>
      <c r="AS18" s="78">
        <v>-638.44200000000001</v>
      </c>
      <c r="AT18" s="78">
        <v>-1277.0764099999999</v>
      </c>
      <c r="AU18" s="78">
        <v>-1915.5184099999999</v>
      </c>
      <c r="AV18" s="78">
        <v>-2553.9604100000001</v>
      </c>
      <c r="AX18" s="83">
        <v>0</v>
      </c>
      <c r="AY18" s="78">
        <v>-3498.9630000000002</v>
      </c>
      <c r="AZ18" s="78">
        <v>-3498.9630000000002</v>
      </c>
      <c r="BA18" s="83">
        <v>-3498.9630000000002</v>
      </c>
      <c r="BB18" s="79"/>
      <c r="BC18" s="79"/>
    </row>
    <row r="19" spans="1:55" x14ac:dyDescent="0.25">
      <c r="A19" s="1"/>
      <c r="C19" s="82" t="s">
        <v>176</v>
      </c>
      <c r="E19" s="78">
        <v>73</v>
      </c>
      <c r="F19" s="78">
        <v>192</v>
      </c>
      <c r="G19" s="78">
        <v>177.32252135799979</v>
      </c>
      <c r="H19" s="78">
        <v>162</v>
      </c>
      <c r="I19" s="76"/>
      <c r="J19" s="78">
        <v>166</v>
      </c>
      <c r="K19" s="78">
        <v>476</v>
      </c>
      <c r="L19" s="78">
        <v>715</v>
      </c>
      <c r="M19" s="78">
        <v>907</v>
      </c>
      <c r="N19" s="76"/>
      <c r="O19" s="78">
        <v>64.324089999999998</v>
      </c>
      <c r="P19" s="78">
        <v>-164</v>
      </c>
      <c r="Q19" s="78">
        <v>63</v>
      </c>
      <c r="R19" s="78">
        <v>-40.100790000000003</v>
      </c>
      <c r="S19" s="76"/>
      <c r="T19" s="78">
        <v>-33</v>
      </c>
      <c r="U19" s="78">
        <v>57.007002395999798</v>
      </c>
      <c r="V19" s="78">
        <v>109.175946975</v>
      </c>
      <c r="W19" s="78">
        <v>-20.98844854</v>
      </c>
      <c r="X19" s="76"/>
      <c r="Y19" s="78">
        <v>13.77443854</v>
      </c>
      <c r="Z19" s="78">
        <v>73.948999999999998</v>
      </c>
      <c r="AA19" s="78">
        <v>160</v>
      </c>
      <c r="AB19" s="78">
        <v>221.18900000000002</v>
      </c>
      <c r="AC19" s="76"/>
      <c r="AD19" s="78">
        <v>84</v>
      </c>
      <c r="AE19" s="78">
        <v>49</v>
      </c>
      <c r="AF19" s="78">
        <v>240.14299999999997</v>
      </c>
      <c r="AG19" s="78">
        <v>283.99299999999999</v>
      </c>
      <c r="AH19" s="76"/>
      <c r="AI19" s="78">
        <v>44</v>
      </c>
      <c r="AJ19" s="78">
        <v>-1829.385</v>
      </c>
      <c r="AK19" s="78">
        <v>-1935.384</v>
      </c>
      <c r="AL19" s="78">
        <v>-1892.0900000000001</v>
      </c>
      <c r="AM19" s="76"/>
      <c r="AN19" s="78">
        <v>-100</v>
      </c>
      <c r="AO19" s="78">
        <v>192.99535</v>
      </c>
      <c r="AP19" s="78">
        <v>1723.836</v>
      </c>
      <c r="AQ19" s="78">
        <v>1636.0360000000001</v>
      </c>
      <c r="AR19" s="76"/>
      <c r="AS19" s="78">
        <v>109</v>
      </c>
      <c r="AT19" s="78">
        <v>145.55472</v>
      </c>
      <c r="AU19" s="78">
        <v>2708.3033</v>
      </c>
      <c r="AV19" s="78">
        <v>2526.0404100000001</v>
      </c>
      <c r="AX19" s="78">
        <v>-100</v>
      </c>
      <c r="AY19" s="78">
        <v>23</v>
      </c>
      <c r="AZ19" s="78">
        <v>-146.58000000000001</v>
      </c>
      <c r="BA19" s="78">
        <v>-53</v>
      </c>
      <c r="BB19" s="79"/>
      <c r="BC19" s="79"/>
    </row>
    <row r="20" spans="1:55" x14ac:dyDescent="0.25">
      <c r="A20" s="1"/>
      <c r="C20" s="57" t="s">
        <v>177</v>
      </c>
      <c r="E20" s="81">
        <v>7075.1301430519798</v>
      </c>
      <c r="F20" s="81">
        <v>11662</v>
      </c>
      <c r="G20" s="81">
        <v>19769</v>
      </c>
      <c r="H20" s="81">
        <v>25627</v>
      </c>
      <c r="I20" s="76"/>
      <c r="J20" s="81">
        <v>-1277</v>
      </c>
      <c r="K20" s="81">
        <v>-3026</v>
      </c>
      <c r="L20" s="81">
        <v>1162</v>
      </c>
      <c r="M20" s="81">
        <v>8749</v>
      </c>
      <c r="N20" s="76"/>
      <c r="O20" s="81">
        <v>12762.9419476495</v>
      </c>
      <c r="P20" s="81">
        <v>17844</v>
      </c>
      <c r="Q20" s="81">
        <v>26442.428398283901</v>
      </c>
      <c r="R20" s="81">
        <v>34851.384622708902</v>
      </c>
      <c r="S20" s="76"/>
      <c r="T20" s="81">
        <v>9514.9437621839697</v>
      </c>
      <c r="U20" s="81">
        <v>14773.06232252012</v>
      </c>
      <c r="V20" s="81">
        <v>18680.504253760941</v>
      </c>
      <c r="W20" s="81">
        <v>27143.947741258002</v>
      </c>
      <c r="X20" s="76"/>
      <c r="Y20" s="81">
        <v>574.27803047202599</v>
      </c>
      <c r="Z20" s="81">
        <v>12138.913183601901</v>
      </c>
      <c r="AA20" s="81">
        <v>16378.0823097824</v>
      </c>
      <c r="AB20" s="81">
        <v>28392.873425453519</v>
      </c>
      <c r="AC20" s="76"/>
      <c r="AD20" s="81">
        <v>15037</v>
      </c>
      <c r="AE20" s="81">
        <v>16831.69032050953</v>
      </c>
      <c r="AF20" s="81">
        <v>30519.277048222033</v>
      </c>
      <c r="AG20" s="81">
        <v>47631.50476728491</v>
      </c>
      <c r="AH20" s="76"/>
      <c r="AI20" s="81">
        <v>18508.904014249987</v>
      </c>
      <c r="AJ20" s="81">
        <v>15568.514024249995</v>
      </c>
      <c r="AK20" s="81">
        <v>25432.476284250035</v>
      </c>
      <c r="AL20" s="81">
        <v>32318.827324249985</v>
      </c>
      <c r="AM20" s="76"/>
      <c r="AN20" s="81">
        <v>2316.7133900000308</v>
      </c>
      <c r="AO20" s="81">
        <v>8404.7376199999962</v>
      </c>
      <c r="AP20" s="81">
        <v>10327.168780000047</v>
      </c>
      <c r="AQ20" s="81">
        <v>17879.226259999996</v>
      </c>
      <c r="AR20" s="76"/>
      <c r="AS20" s="81">
        <v>10623.655319999983</v>
      </c>
      <c r="AT20" s="81">
        <v>17354.425379999968</v>
      </c>
      <c r="AU20" s="81">
        <v>39922.425859999945</v>
      </c>
      <c r="AV20" s="81">
        <v>56865.065350000004</v>
      </c>
      <c r="AX20" s="81">
        <v>12327.081960000003</v>
      </c>
      <c r="AY20" s="81">
        <v>14599.129070000034</v>
      </c>
      <c r="AZ20" s="81">
        <v>19159.186500000003</v>
      </c>
      <c r="BA20" s="81">
        <v>26482.170819999988</v>
      </c>
      <c r="BB20" s="79"/>
      <c r="BC20" s="79"/>
    </row>
    <row r="21" spans="1:55" ht="15.75" thickBot="1" x14ac:dyDescent="0.3">
      <c r="A21" s="1"/>
      <c r="C21" s="86"/>
      <c r="E21" s="87"/>
      <c r="F21" s="87"/>
      <c r="G21" s="87"/>
      <c r="H21" s="87"/>
      <c r="I21" s="76"/>
      <c r="J21" s="87"/>
      <c r="K21" s="87"/>
      <c r="L21" s="87"/>
      <c r="M21" s="87"/>
      <c r="N21" s="76"/>
      <c r="O21" s="87"/>
      <c r="P21" s="87"/>
      <c r="Q21" s="87"/>
      <c r="R21" s="87"/>
      <c r="S21" s="76"/>
      <c r="T21" s="87"/>
      <c r="U21" s="87"/>
      <c r="V21" s="87"/>
      <c r="W21" s="87"/>
      <c r="X21" s="76"/>
      <c r="Y21" s="87"/>
      <c r="Z21" s="87"/>
      <c r="AA21" s="87"/>
      <c r="AB21" s="87"/>
      <c r="AC21" s="76"/>
      <c r="AD21" s="87"/>
      <c r="AE21" s="87"/>
      <c r="AF21" s="87"/>
      <c r="AG21" s="87"/>
      <c r="AH21" s="76"/>
      <c r="AI21" s="87"/>
      <c r="AJ21" s="87"/>
      <c r="AK21" s="87"/>
      <c r="AL21" s="87"/>
      <c r="AM21" s="76"/>
      <c r="AN21" s="87"/>
      <c r="AO21" s="87"/>
      <c r="AP21" s="87"/>
      <c r="AQ21" s="87"/>
      <c r="AR21" s="76"/>
      <c r="AS21" s="87"/>
      <c r="AT21" s="87"/>
      <c r="AU21" s="87"/>
      <c r="AV21" s="87"/>
      <c r="AX21" s="87"/>
      <c r="AY21" s="87"/>
      <c r="AZ21" s="87"/>
      <c r="BA21" s="87"/>
      <c r="BC21" s="79"/>
    </row>
    <row r="22" spans="1:55" x14ac:dyDescent="0.25">
      <c r="A22" s="1"/>
      <c r="C22" s="74" t="s">
        <v>178</v>
      </c>
      <c r="E22" s="88"/>
      <c r="F22" s="88"/>
      <c r="G22" s="88"/>
      <c r="H22" s="88"/>
      <c r="I22" s="76"/>
      <c r="J22" s="88"/>
      <c r="K22" s="88"/>
      <c r="L22" s="88"/>
      <c r="M22" s="88"/>
      <c r="N22" s="76"/>
      <c r="O22" s="88"/>
      <c r="P22" s="88"/>
      <c r="Q22" s="88"/>
      <c r="R22" s="88"/>
      <c r="S22" s="76"/>
      <c r="T22" s="88"/>
      <c r="U22" s="88"/>
      <c r="V22" s="88"/>
      <c r="W22" s="88"/>
      <c r="X22" s="76"/>
      <c r="Y22" s="88"/>
      <c r="Z22" s="88"/>
      <c r="AA22" s="88"/>
      <c r="AB22" s="88"/>
      <c r="AC22" s="76"/>
      <c r="AD22" s="88"/>
      <c r="AE22" s="88"/>
      <c r="AF22" s="88"/>
      <c r="AG22" s="88"/>
      <c r="AH22" s="76"/>
      <c r="AI22" s="88"/>
      <c r="AJ22" s="88"/>
      <c r="AK22" s="88"/>
      <c r="AL22" s="88"/>
      <c r="AM22" s="76"/>
      <c r="AN22" s="88"/>
      <c r="AO22" s="88"/>
      <c r="AP22" s="88"/>
      <c r="AQ22" s="88"/>
      <c r="AR22" s="76"/>
      <c r="AS22" s="88"/>
      <c r="AT22" s="88"/>
      <c r="AU22" s="88"/>
      <c r="AV22" s="88"/>
      <c r="AX22" s="88"/>
      <c r="AY22" s="88"/>
      <c r="AZ22" s="88"/>
      <c r="BA22" s="88"/>
      <c r="BC22" s="79"/>
    </row>
    <row r="23" spans="1:55" x14ac:dyDescent="0.25">
      <c r="A23" s="1"/>
      <c r="C23" s="80" t="s">
        <v>179</v>
      </c>
      <c r="E23" s="89">
        <v>0</v>
      </c>
      <c r="F23" s="89">
        <v>0</v>
      </c>
      <c r="G23" s="89">
        <v>162</v>
      </c>
      <c r="H23" s="89">
        <v>162</v>
      </c>
      <c r="I23" s="76"/>
      <c r="J23" s="89">
        <v>14.88725</v>
      </c>
      <c r="K23" s="89">
        <v>163</v>
      </c>
      <c r="L23" s="89">
        <v>223</v>
      </c>
      <c r="M23" s="89">
        <v>227</v>
      </c>
      <c r="N23" s="76"/>
      <c r="O23" s="89">
        <v>559.13484000000005</v>
      </c>
      <c r="P23" s="89">
        <v>623</v>
      </c>
      <c r="Q23" s="89">
        <v>641.6148300000001</v>
      </c>
      <c r="R23" s="89">
        <v>696</v>
      </c>
      <c r="S23" s="76"/>
      <c r="T23" s="89">
        <v>32.032530000000001</v>
      </c>
      <c r="U23" s="89">
        <v>36.341470000000001</v>
      </c>
      <c r="V23" s="89">
        <v>36.341470000000001</v>
      </c>
      <c r="W23" s="89">
        <v>43</v>
      </c>
      <c r="X23" s="76"/>
      <c r="Y23" s="89">
        <v>145.52844999999999</v>
      </c>
      <c r="Z23" s="89">
        <v>145.52844999999999</v>
      </c>
      <c r="AA23" s="89">
        <v>145.52845000000002</v>
      </c>
      <c r="AB23" s="89">
        <v>233.42222000000004</v>
      </c>
      <c r="AC23" s="76"/>
      <c r="AD23" s="89">
        <v>3</v>
      </c>
      <c r="AE23" s="89">
        <v>136.73169999999999</v>
      </c>
      <c r="AF23" s="89">
        <v>136.73169999999999</v>
      </c>
      <c r="AG23" s="89">
        <v>141.60975000000002</v>
      </c>
      <c r="AH23" s="76"/>
      <c r="AI23" s="89">
        <v>10.085000000000001</v>
      </c>
      <c r="AJ23" s="89">
        <v>80.003699999999995</v>
      </c>
      <c r="AK23" s="89">
        <v>86.138070000000013</v>
      </c>
      <c r="AL23" s="89">
        <v>288.14</v>
      </c>
      <c r="AM23" s="76"/>
      <c r="AN23" s="89">
        <v>75.609759999999994</v>
      </c>
      <c r="AO23" s="89">
        <v>122.52033</v>
      </c>
      <c r="AP23" s="89">
        <v>294.06503999999995</v>
      </c>
      <c r="AQ23" s="89">
        <v>294.06503999999995</v>
      </c>
      <c r="AR23" s="76"/>
      <c r="AS23" s="89">
        <v>1</v>
      </c>
      <c r="AT23" s="89">
        <v>40242.444200000005</v>
      </c>
      <c r="AU23" s="89">
        <v>40425</v>
      </c>
      <c r="AV23" s="89">
        <v>42758.586780000005</v>
      </c>
      <c r="AX23" s="89">
        <v>100</v>
      </c>
      <c r="AY23" s="89">
        <v>574.06501000000003</v>
      </c>
      <c r="AZ23" s="89">
        <v>1379.15238</v>
      </c>
      <c r="BA23" s="89">
        <v>1406.3883600000001</v>
      </c>
      <c r="BC23" s="79"/>
    </row>
    <row r="24" spans="1:55" ht="22.5" x14ac:dyDescent="0.25">
      <c r="A24" s="1"/>
      <c r="C24" s="82" t="s">
        <v>180</v>
      </c>
      <c r="E24" s="84">
        <v>0</v>
      </c>
      <c r="F24" s="84">
        <v>0</v>
      </c>
      <c r="G24" s="84">
        <v>162</v>
      </c>
      <c r="H24" s="84">
        <v>162</v>
      </c>
      <c r="I24" s="76"/>
      <c r="J24" s="84">
        <v>14.88725</v>
      </c>
      <c r="K24" s="84">
        <v>163</v>
      </c>
      <c r="L24" s="84">
        <v>223</v>
      </c>
      <c r="M24" s="84">
        <v>227</v>
      </c>
      <c r="N24" s="76"/>
      <c r="O24" s="84">
        <v>0</v>
      </c>
      <c r="P24" s="84">
        <v>64</v>
      </c>
      <c r="Q24" s="84">
        <v>82.479990000000001</v>
      </c>
      <c r="R24" s="84">
        <v>137</v>
      </c>
      <c r="S24" s="76"/>
      <c r="T24" s="84">
        <v>32.032530000000001</v>
      </c>
      <c r="U24" s="84">
        <v>36.341470000000001</v>
      </c>
      <c r="V24" s="84">
        <v>36.341470000000001</v>
      </c>
      <c r="W24" s="84">
        <v>43</v>
      </c>
      <c r="X24" s="76"/>
      <c r="Y24" s="84">
        <v>145.52844999999999</v>
      </c>
      <c r="Z24" s="84">
        <v>145.52844999999999</v>
      </c>
      <c r="AA24" s="84">
        <v>145.52845000000002</v>
      </c>
      <c r="AB24" s="84">
        <v>158.29675000000003</v>
      </c>
      <c r="AC24" s="76"/>
      <c r="AD24" s="84">
        <v>3</v>
      </c>
      <c r="AE24" s="84">
        <v>136.73169999999999</v>
      </c>
      <c r="AF24" s="84">
        <v>136.73169999999999</v>
      </c>
      <c r="AG24" s="84">
        <v>141.60975000000002</v>
      </c>
      <c r="AH24" s="76"/>
      <c r="AI24" s="84">
        <v>10.085000000000001</v>
      </c>
      <c r="AJ24" s="84">
        <v>80.003699999999995</v>
      </c>
      <c r="AK24" s="84">
        <v>86.138070000000013</v>
      </c>
      <c r="AL24" s="84">
        <v>288.14</v>
      </c>
      <c r="AM24" s="76"/>
      <c r="AN24" s="84">
        <v>75.609759999999994</v>
      </c>
      <c r="AO24" s="84">
        <v>122.52033</v>
      </c>
      <c r="AP24" s="84">
        <v>294.06503999999995</v>
      </c>
      <c r="AQ24" s="84">
        <v>294.06503999999995</v>
      </c>
      <c r="AR24" s="76"/>
      <c r="AS24" s="84">
        <v>1</v>
      </c>
      <c r="AT24" s="84">
        <v>40242.444200000005</v>
      </c>
      <c r="AU24" s="84">
        <v>40425</v>
      </c>
      <c r="AV24" s="84">
        <v>42758.586780000005</v>
      </c>
      <c r="AX24" s="84">
        <v>100</v>
      </c>
      <c r="AY24" s="84">
        <v>574.06501000000003</v>
      </c>
      <c r="AZ24" s="84">
        <v>1379.15238</v>
      </c>
      <c r="BA24" s="84">
        <v>1406.3883600000001</v>
      </c>
      <c r="BC24" s="79"/>
    </row>
    <row r="25" spans="1:55" ht="24" customHeight="1" x14ac:dyDescent="0.25">
      <c r="A25" s="1"/>
      <c r="C25" s="82" t="s">
        <v>181</v>
      </c>
      <c r="E25" s="84">
        <v>0</v>
      </c>
      <c r="F25" s="84">
        <v>0</v>
      </c>
      <c r="G25" s="84">
        <v>0</v>
      </c>
      <c r="H25" s="84">
        <v>0</v>
      </c>
      <c r="I25" s="76"/>
      <c r="J25" s="84">
        <v>0</v>
      </c>
      <c r="K25" s="84">
        <v>0</v>
      </c>
      <c r="L25" s="84">
        <v>0</v>
      </c>
      <c r="M25" s="84">
        <v>0</v>
      </c>
      <c r="N25" s="76"/>
      <c r="O25" s="84">
        <v>559.13484000000005</v>
      </c>
      <c r="P25" s="84">
        <v>559</v>
      </c>
      <c r="Q25" s="84">
        <v>559.13484000000005</v>
      </c>
      <c r="R25" s="84">
        <v>559</v>
      </c>
      <c r="S25" s="76"/>
      <c r="T25" s="84">
        <v>0</v>
      </c>
      <c r="U25" s="84">
        <v>0</v>
      </c>
      <c r="V25" s="84">
        <v>0</v>
      </c>
      <c r="W25" s="84">
        <v>0</v>
      </c>
      <c r="X25" s="76"/>
      <c r="Y25" s="84">
        <v>0</v>
      </c>
      <c r="Z25" s="84">
        <v>0</v>
      </c>
      <c r="AA25" s="84">
        <v>0</v>
      </c>
      <c r="AB25" s="84">
        <v>0</v>
      </c>
      <c r="AC25" s="76"/>
      <c r="AD25" s="84">
        <v>0</v>
      </c>
      <c r="AE25" s="84">
        <v>0</v>
      </c>
      <c r="AF25" s="84">
        <v>0</v>
      </c>
      <c r="AG25" s="84">
        <v>0</v>
      </c>
      <c r="AH25" s="76"/>
      <c r="AI25" s="84">
        <v>0</v>
      </c>
      <c r="AJ25" s="84">
        <v>0</v>
      </c>
      <c r="AK25" s="84">
        <v>0</v>
      </c>
      <c r="AL25" s="84">
        <v>0</v>
      </c>
      <c r="AM25" s="76"/>
      <c r="AN25" s="84">
        <v>0</v>
      </c>
      <c r="AO25" s="84">
        <v>0</v>
      </c>
      <c r="AP25" s="84">
        <v>0</v>
      </c>
      <c r="AQ25" s="84">
        <v>0</v>
      </c>
      <c r="AR25" s="76"/>
      <c r="AS25" s="84">
        <v>0</v>
      </c>
      <c r="AT25" s="84">
        <v>0</v>
      </c>
      <c r="AU25" s="84">
        <v>0</v>
      </c>
      <c r="AV25" s="84">
        <v>0</v>
      </c>
      <c r="AX25" s="84">
        <v>0</v>
      </c>
      <c r="AY25" s="84">
        <v>0</v>
      </c>
      <c r="AZ25" s="84">
        <v>0</v>
      </c>
      <c r="BA25" s="84">
        <v>0</v>
      </c>
      <c r="BC25" s="79"/>
    </row>
    <row r="26" spans="1:55" x14ac:dyDescent="0.25">
      <c r="A26" s="1"/>
      <c r="C26" s="82" t="s">
        <v>182</v>
      </c>
      <c r="E26" s="84">
        <v>0</v>
      </c>
      <c r="F26" s="84">
        <v>0</v>
      </c>
      <c r="G26" s="84">
        <v>0</v>
      </c>
      <c r="H26" s="84">
        <v>0</v>
      </c>
      <c r="I26" s="76"/>
      <c r="J26" s="84">
        <v>0</v>
      </c>
      <c r="K26" s="84">
        <v>0</v>
      </c>
      <c r="L26" s="84">
        <v>0</v>
      </c>
      <c r="M26" s="84">
        <v>0</v>
      </c>
      <c r="N26" s="76"/>
      <c r="O26" s="84">
        <v>0</v>
      </c>
      <c r="P26" s="84">
        <v>0</v>
      </c>
      <c r="Q26" s="84">
        <v>0</v>
      </c>
      <c r="R26" s="84">
        <v>0</v>
      </c>
      <c r="S26" s="76"/>
      <c r="T26" s="84">
        <v>0</v>
      </c>
      <c r="U26" s="84">
        <v>0</v>
      </c>
      <c r="V26" s="84">
        <v>0</v>
      </c>
      <c r="W26" s="84">
        <v>0</v>
      </c>
      <c r="X26" s="76"/>
      <c r="Y26" s="84">
        <v>0</v>
      </c>
      <c r="Z26" s="84">
        <v>0</v>
      </c>
      <c r="AA26" s="84">
        <v>0</v>
      </c>
      <c r="AB26" s="84">
        <v>75.125470000000007</v>
      </c>
      <c r="AC26" s="76"/>
      <c r="AD26" s="84">
        <v>0</v>
      </c>
      <c r="AE26" s="84">
        <v>0</v>
      </c>
      <c r="AF26" s="84">
        <v>0</v>
      </c>
      <c r="AG26" s="84">
        <v>0</v>
      </c>
      <c r="AH26" s="76"/>
      <c r="AI26" s="84">
        <v>0</v>
      </c>
      <c r="AJ26" s="84">
        <v>0</v>
      </c>
      <c r="AK26" s="84">
        <v>0</v>
      </c>
      <c r="AL26" s="84">
        <v>0</v>
      </c>
      <c r="AM26" s="76"/>
      <c r="AN26" s="84">
        <v>0</v>
      </c>
      <c r="AO26" s="84">
        <v>0</v>
      </c>
      <c r="AP26" s="84">
        <v>0</v>
      </c>
      <c r="AQ26" s="84">
        <v>0</v>
      </c>
      <c r="AR26" s="76"/>
      <c r="AS26" s="84">
        <v>0</v>
      </c>
      <c r="AT26" s="84">
        <v>0</v>
      </c>
      <c r="AU26" s="84">
        <v>0</v>
      </c>
      <c r="AV26" s="84">
        <v>0</v>
      </c>
      <c r="AX26" s="84">
        <v>0</v>
      </c>
      <c r="AY26" s="84">
        <v>0</v>
      </c>
      <c r="AZ26" s="84">
        <v>0</v>
      </c>
      <c r="BA26" s="85">
        <v>0</v>
      </c>
      <c r="BC26" s="79"/>
    </row>
    <row r="27" spans="1:55" x14ac:dyDescent="0.25">
      <c r="A27" s="1"/>
      <c r="C27" s="80" t="s">
        <v>183</v>
      </c>
      <c r="E27" s="89">
        <v>-714.69420000000002</v>
      </c>
      <c r="F27" s="89">
        <v>-1671</v>
      </c>
      <c r="G27" s="89">
        <v>-2488</v>
      </c>
      <c r="H27" s="89">
        <v>-3360</v>
      </c>
      <c r="I27" s="76"/>
      <c r="J27" s="89">
        <v>-3167</v>
      </c>
      <c r="K27" s="89">
        <v>-6182</v>
      </c>
      <c r="L27" s="89">
        <v>-11677</v>
      </c>
      <c r="M27" s="89">
        <v>-28095</v>
      </c>
      <c r="N27" s="76"/>
      <c r="O27" s="89">
        <v>-6862.9143599999998</v>
      </c>
      <c r="P27" s="89">
        <v>-11074</v>
      </c>
      <c r="Q27" s="89">
        <v>-16530.222998931</v>
      </c>
      <c r="R27" s="89">
        <v>-20447</v>
      </c>
      <c r="S27" s="76"/>
      <c r="T27" s="89">
        <v>-1887.05962</v>
      </c>
      <c r="U27" s="89">
        <v>-5697.5181300000004</v>
      </c>
      <c r="V27" s="89">
        <v>-8983.6475399999999</v>
      </c>
      <c r="W27" s="89">
        <v>-13994.28765</v>
      </c>
      <c r="X27" s="76"/>
      <c r="Y27" s="89">
        <v>-2149.71603</v>
      </c>
      <c r="Z27" s="89">
        <v>-9217.3184600000004</v>
      </c>
      <c r="AA27" s="89">
        <v>-12238</v>
      </c>
      <c r="AB27" s="89">
        <v>-18107.706989999999</v>
      </c>
      <c r="AC27" s="76"/>
      <c r="AD27" s="89">
        <v>-4758</v>
      </c>
      <c r="AE27" s="89">
        <v>-7195.1104999999998</v>
      </c>
      <c r="AF27" s="84">
        <v>-16166.027029999999</v>
      </c>
      <c r="AG27" s="89">
        <v>-44465.126920000002</v>
      </c>
      <c r="AH27" s="76"/>
      <c r="AI27" s="89">
        <v>-2350.6656600000001</v>
      </c>
      <c r="AJ27" s="89">
        <v>-5110.8736600000002</v>
      </c>
      <c r="AK27" s="89">
        <v>-9216.5776900000001</v>
      </c>
      <c r="AL27" s="89">
        <v>-11141.33942</v>
      </c>
      <c r="AM27" s="76"/>
      <c r="AN27" s="89">
        <v>-2548.88904</v>
      </c>
      <c r="AO27" s="89">
        <v>-4612.6535899999999</v>
      </c>
      <c r="AP27" s="89">
        <v>-9343.4218400000009</v>
      </c>
      <c r="AQ27" s="89">
        <v>-8776.7426510000005</v>
      </c>
      <c r="AR27" s="76"/>
      <c r="AS27" s="89">
        <v>-1725.8564799999999</v>
      </c>
      <c r="AT27" s="89">
        <v>-3587.0032099999999</v>
      </c>
      <c r="AU27" s="89">
        <v>-6446</v>
      </c>
      <c r="AV27" s="89">
        <v>-9947.8216599999996</v>
      </c>
      <c r="AX27" s="89">
        <v>-3939.9909699999998</v>
      </c>
      <c r="AY27" s="89">
        <v>-6643.7391299999999</v>
      </c>
      <c r="AZ27" s="89">
        <v>-7297.9350100000001</v>
      </c>
      <c r="BA27" s="89">
        <v>-12024.865460000001</v>
      </c>
      <c r="BC27" s="79"/>
    </row>
    <row r="28" spans="1:55" x14ac:dyDescent="0.25">
      <c r="A28" s="1"/>
      <c r="C28" s="82" t="s">
        <v>184</v>
      </c>
      <c r="E28" s="84">
        <v>-714.69420000000002</v>
      </c>
      <c r="F28" s="84">
        <v>-1671</v>
      </c>
      <c r="G28" s="84">
        <v>-2488</v>
      </c>
      <c r="H28" s="84">
        <v>-3360</v>
      </c>
      <c r="I28" s="76"/>
      <c r="J28" s="84">
        <v>-3167</v>
      </c>
      <c r="K28" s="84">
        <v>-6182</v>
      </c>
      <c r="L28" s="84">
        <v>-11677</v>
      </c>
      <c r="M28" s="84">
        <v>-28095</v>
      </c>
      <c r="N28" s="76"/>
      <c r="O28" s="84">
        <v>-6262.9143599999998</v>
      </c>
      <c r="P28" s="84">
        <v>-10473</v>
      </c>
      <c r="Q28" s="84">
        <v>-15930.222998931</v>
      </c>
      <c r="R28" s="84">
        <v>-19847</v>
      </c>
      <c r="S28" s="76"/>
      <c r="T28" s="84">
        <v>-1887.05962</v>
      </c>
      <c r="U28" s="84">
        <v>-5697.5181300000004</v>
      </c>
      <c r="V28" s="84">
        <v>-8983.6475399999999</v>
      </c>
      <c r="W28" s="84">
        <v>-13994.28765</v>
      </c>
      <c r="X28" s="76"/>
      <c r="Y28" s="84">
        <v>-2149.71603</v>
      </c>
      <c r="Z28" s="84">
        <v>-9217.3184600000004</v>
      </c>
      <c r="AA28" s="84">
        <v>-12238</v>
      </c>
      <c r="AB28" s="84">
        <v>-18107.706989999999</v>
      </c>
      <c r="AC28" s="76"/>
      <c r="AD28" s="84">
        <v>-4758</v>
      </c>
      <c r="AE28" s="84">
        <v>-7195.1104999999998</v>
      </c>
      <c r="AF28" s="84">
        <v>-16166.027029999999</v>
      </c>
      <c r="AG28" s="84">
        <v>-44465.126920000002</v>
      </c>
      <c r="AH28" s="76"/>
      <c r="AI28" s="84">
        <v>-2350.6656600000001</v>
      </c>
      <c r="AJ28" s="84">
        <v>-5110.8736600000002</v>
      </c>
      <c r="AK28" s="84">
        <v>-9216.5776900000001</v>
      </c>
      <c r="AL28" s="84">
        <v>-11141.33942</v>
      </c>
      <c r="AM28" s="76"/>
      <c r="AN28" s="84">
        <v>-2548.88904</v>
      </c>
      <c r="AO28" s="84">
        <v>-4612.6535899999999</v>
      </c>
      <c r="AP28" s="84">
        <v>-9343.4218400000009</v>
      </c>
      <c r="AQ28" s="84">
        <v>-8776.7426510000005</v>
      </c>
      <c r="AR28" s="76"/>
      <c r="AS28" s="84">
        <v>-1725.8564799999999</v>
      </c>
      <c r="AT28" s="84">
        <v>-3587.0032099999999</v>
      </c>
      <c r="AU28" s="84">
        <v>-6446</v>
      </c>
      <c r="AV28" s="84">
        <v>-9947.8216599999996</v>
      </c>
      <c r="AX28" s="84">
        <v>-3939.9909699999998</v>
      </c>
      <c r="AY28" s="84">
        <v>-6643.7391299999999</v>
      </c>
      <c r="AZ28" s="84">
        <v>-7297.9350100000001</v>
      </c>
      <c r="BA28" s="84">
        <v>-12024.865460000001</v>
      </c>
      <c r="BC28" s="79"/>
    </row>
    <row r="29" spans="1:55" x14ac:dyDescent="0.25">
      <c r="A29" s="1"/>
      <c r="C29" s="82" t="s">
        <v>185</v>
      </c>
      <c r="E29" s="84">
        <v>0</v>
      </c>
      <c r="F29" s="84">
        <v>0</v>
      </c>
      <c r="G29" s="84">
        <v>0</v>
      </c>
      <c r="H29" s="84">
        <v>0</v>
      </c>
      <c r="I29" s="76"/>
      <c r="J29" s="84">
        <v>0</v>
      </c>
      <c r="K29" s="84">
        <v>0</v>
      </c>
      <c r="L29" s="84">
        <v>0</v>
      </c>
      <c r="M29" s="84">
        <v>0</v>
      </c>
      <c r="N29" s="76"/>
      <c r="O29" s="84">
        <v>-600</v>
      </c>
      <c r="P29" s="84">
        <v>-600</v>
      </c>
      <c r="Q29" s="84">
        <v>-600</v>
      </c>
      <c r="R29" s="84">
        <v>-600</v>
      </c>
      <c r="S29" s="76"/>
      <c r="T29" s="84">
        <v>0</v>
      </c>
      <c r="U29" s="84">
        <v>0</v>
      </c>
      <c r="V29" s="84">
        <v>0</v>
      </c>
      <c r="W29" s="84">
        <v>0</v>
      </c>
      <c r="X29" s="76"/>
      <c r="Y29" s="84">
        <v>0</v>
      </c>
      <c r="Z29" s="84">
        <v>0</v>
      </c>
      <c r="AA29" s="84">
        <v>0</v>
      </c>
      <c r="AB29" s="84">
        <v>0</v>
      </c>
      <c r="AC29" s="76"/>
      <c r="AD29" s="84">
        <v>0</v>
      </c>
      <c r="AE29" s="84">
        <v>0</v>
      </c>
      <c r="AF29" s="84">
        <v>0</v>
      </c>
      <c r="AG29" s="84">
        <v>0</v>
      </c>
      <c r="AH29" s="76"/>
      <c r="AI29" s="84">
        <v>0</v>
      </c>
      <c r="AJ29" s="84">
        <v>0</v>
      </c>
      <c r="AK29" s="84">
        <v>0</v>
      </c>
      <c r="AL29" s="84">
        <v>0</v>
      </c>
      <c r="AM29" s="76"/>
      <c r="AN29" s="84">
        <v>0</v>
      </c>
      <c r="AO29" s="84">
        <v>0</v>
      </c>
      <c r="AP29" s="84">
        <v>0</v>
      </c>
      <c r="AQ29" s="84">
        <v>0</v>
      </c>
      <c r="AR29" s="76"/>
      <c r="AS29" s="84">
        <v>0</v>
      </c>
      <c r="AT29" s="84">
        <v>0</v>
      </c>
      <c r="AU29" s="84">
        <v>0</v>
      </c>
      <c r="AV29" s="84">
        <v>0</v>
      </c>
      <c r="AX29" s="84">
        <v>0</v>
      </c>
      <c r="AY29" s="84">
        <v>0</v>
      </c>
      <c r="AZ29" s="84">
        <v>0</v>
      </c>
      <c r="BA29" s="84">
        <v>0</v>
      </c>
      <c r="BC29" s="79"/>
    </row>
    <row r="30" spans="1:55" x14ac:dyDescent="0.25">
      <c r="A30" s="1"/>
      <c r="C30" s="57" t="s">
        <v>186</v>
      </c>
      <c r="E30" s="89">
        <v>-714.69420000000002</v>
      </c>
      <c r="F30" s="89">
        <v>-1671</v>
      </c>
      <c r="G30" s="89">
        <v>-2326</v>
      </c>
      <c r="H30" s="89">
        <v>-3197</v>
      </c>
      <c r="I30" s="76"/>
      <c r="J30" s="89">
        <v>-3153.1127499999998</v>
      </c>
      <c r="K30" s="89">
        <v>-6019</v>
      </c>
      <c r="L30" s="89">
        <v>-11454</v>
      </c>
      <c r="M30" s="89">
        <v>-27868</v>
      </c>
      <c r="N30" s="76"/>
      <c r="O30" s="89">
        <v>-6303.77952</v>
      </c>
      <c r="P30" s="89">
        <v>-10451</v>
      </c>
      <c r="Q30" s="89">
        <v>-15888.608168930999</v>
      </c>
      <c r="R30" s="89">
        <v>-19751</v>
      </c>
      <c r="S30" s="76"/>
      <c r="T30" s="89">
        <v>-1855.02709</v>
      </c>
      <c r="U30" s="89">
        <v>-5661.1766600000001</v>
      </c>
      <c r="V30" s="89">
        <v>-8947.3060700000005</v>
      </c>
      <c r="W30" s="89">
        <v>-13951.28765</v>
      </c>
      <c r="X30" s="76"/>
      <c r="Y30" s="89">
        <v>-2004.18758</v>
      </c>
      <c r="Z30" s="89">
        <v>-9071.7900100000006</v>
      </c>
      <c r="AA30" s="89">
        <v>-12092.47155</v>
      </c>
      <c r="AB30" s="89">
        <v>-17874.284769999995</v>
      </c>
      <c r="AC30" s="76"/>
      <c r="AD30" s="89">
        <v>-4755</v>
      </c>
      <c r="AE30" s="89">
        <v>-7058.3787999999995</v>
      </c>
      <c r="AF30" s="89">
        <v>-16029.295329999999</v>
      </c>
      <c r="AG30" s="89">
        <v>-44323.517169999992</v>
      </c>
      <c r="AH30" s="76"/>
      <c r="AI30" s="89">
        <v>-2340.5806600000001</v>
      </c>
      <c r="AJ30" s="89">
        <v>-5030.8699600000009</v>
      </c>
      <c r="AK30" s="89">
        <v>-9130.439620000001</v>
      </c>
      <c r="AL30" s="89">
        <v>-10853.199420000001</v>
      </c>
      <c r="AM30" s="76"/>
      <c r="AN30" s="89">
        <v>-2473.2792800000007</v>
      </c>
      <c r="AO30" s="89">
        <v>-4490.1332600000005</v>
      </c>
      <c r="AP30" s="89">
        <v>-9049.3567999999996</v>
      </c>
      <c r="AQ30" s="89">
        <v>-8482.677611000001</v>
      </c>
      <c r="AR30" s="76"/>
      <c r="AS30" s="89">
        <v>-1724.8564800000001</v>
      </c>
      <c r="AT30" s="89">
        <v>36655.440990000003</v>
      </c>
      <c r="AU30" s="89">
        <v>33980</v>
      </c>
      <c r="AV30" s="89">
        <v>32810.765120000011</v>
      </c>
      <c r="AW30" s="79"/>
      <c r="AX30" s="89">
        <v>-3839.9909699999989</v>
      </c>
      <c r="AY30" s="89">
        <v>-6069.6741200000006</v>
      </c>
      <c r="AZ30" s="89">
        <v>-5918.7826299999997</v>
      </c>
      <c r="BA30" s="89">
        <v>-10618.4771</v>
      </c>
      <c r="BC30" s="79"/>
    </row>
    <row r="31" spans="1:55" ht="15.75" thickBot="1" x14ac:dyDescent="0.3">
      <c r="A31" s="1"/>
      <c r="C31" s="86"/>
      <c r="E31" s="87"/>
      <c r="F31" s="87"/>
      <c r="G31" s="87"/>
      <c r="H31" s="87"/>
      <c r="I31" s="76"/>
      <c r="J31" s="87"/>
      <c r="K31" s="87"/>
      <c r="L31" s="87"/>
      <c r="M31" s="87"/>
      <c r="N31" s="76"/>
      <c r="O31" s="87"/>
      <c r="P31" s="87"/>
      <c r="Q31" s="87"/>
      <c r="R31" s="87"/>
      <c r="S31" s="76"/>
      <c r="T31" s="87"/>
      <c r="U31" s="87"/>
      <c r="V31" s="87"/>
      <c r="W31" s="87"/>
      <c r="X31" s="76"/>
      <c r="Y31" s="87"/>
      <c r="Z31" s="87"/>
      <c r="AA31" s="87"/>
      <c r="AB31" s="87"/>
      <c r="AC31" s="76"/>
      <c r="AD31" s="87"/>
      <c r="AE31" s="87"/>
      <c r="AF31" s="87"/>
      <c r="AG31" s="87"/>
      <c r="AH31" s="76"/>
      <c r="AI31" s="87"/>
      <c r="AJ31" s="87"/>
      <c r="AK31" s="87"/>
      <c r="AL31" s="87"/>
      <c r="AM31" s="76"/>
      <c r="AN31" s="87"/>
      <c r="AO31" s="87"/>
      <c r="AP31" s="87"/>
      <c r="AQ31" s="87"/>
      <c r="AR31" s="76"/>
      <c r="AS31" s="87"/>
      <c r="AT31" s="87"/>
      <c r="AU31" s="87"/>
      <c r="AV31" s="87"/>
      <c r="AX31" s="87"/>
      <c r="AY31" s="87"/>
      <c r="AZ31" s="87"/>
      <c r="BA31" s="87"/>
      <c r="BB31" s="79"/>
      <c r="BC31" s="79"/>
    </row>
    <row r="32" spans="1:55" x14ac:dyDescent="0.25">
      <c r="A32" s="1"/>
      <c r="C32" s="74" t="s">
        <v>187</v>
      </c>
      <c r="E32" s="88"/>
      <c r="F32" s="88"/>
      <c r="G32" s="88"/>
      <c r="H32" s="88"/>
      <c r="I32" s="76"/>
      <c r="J32" s="88"/>
      <c r="K32" s="88"/>
      <c r="L32" s="88"/>
      <c r="M32" s="88"/>
      <c r="N32" s="76"/>
      <c r="O32" s="88"/>
      <c r="P32" s="88"/>
      <c r="Q32" s="88"/>
      <c r="R32" s="88"/>
      <c r="S32" s="76"/>
      <c r="T32" s="88"/>
      <c r="U32" s="88"/>
      <c r="V32" s="88"/>
      <c r="W32" s="88"/>
      <c r="X32" s="76"/>
      <c r="Y32" s="88"/>
      <c r="Z32" s="88"/>
      <c r="AA32" s="88"/>
      <c r="AB32" s="88"/>
      <c r="AC32" s="76"/>
      <c r="AD32" s="88"/>
      <c r="AE32" s="88"/>
      <c r="AF32" s="88"/>
      <c r="AG32" s="88"/>
      <c r="AH32" s="76"/>
      <c r="AI32" s="88"/>
      <c r="AJ32" s="88"/>
      <c r="AK32" s="88"/>
      <c r="AL32" s="88"/>
      <c r="AM32" s="76"/>
      <c r="AN32" s="88"/>
      <c r="AO32" s="88"/>
      <c r="AP32" s="88"/>
      <c r="AQ32" s="88"/>
      <c r="AR32" s="76"/>
      <c r="AS32" s="88"/>
      <c r="AT32" s="88"/>
      <c r="AU32" s="88"/>
      <c r="AV32" s="88"/>
      <c r="AX32" s="88"/>
      <c r="AY32" s="88"/>
      <c r="AZ32" s="88"/>
      <c r="BA32" s="88"/>
      <c r="BC32" s="79"/>
    </row>
    <row r="33" spans="1:55" x14ac:dyDescent="0.25">
      <c r="A33" s="1"/>
      <c r="C33" s="90" t="s">
        <v>188</v>
      </c>
      <c r="E33" s="89">
        <v>259.75508000000002</v>
      </c>
      <c r="F33" s="89">
        <v>0</v>
      </c>
      <c r="G33" s="89">
        <v>0</v>
      </c>
      <c r="H33" s="89">
        <v>31925</v>
      </c>
      <c r="I33" s="76"/>
      <c r="J33" s="89">
        <v>10829.71876</v>
      </c>
      <c r="K33" s="89">
        <v>11487</v>
      </c>
      <c r="L33" s="89">
        <v>10717</v>
      </c>
      <c r="M33" s="89">
        <v>13042.15877</v>
      </c>
      <c r="N33" s="76"/>
      <c r="O33" s="89">
        <v>10149.26547</v>
      </c>
      <c r="P33" s="89">
        <v>10617</v>
      </c>
      <c r="Q33" s="89">
        <v>12454.447970000001</v>
      </c>
      <c r="R33" s="89">
        <v>12241</v>
      </c>
      <c r="S33" s="76"/>
      <c r="T33" s="89">
        <v>1742.5864899999999</v>
      </c>
      <c r="U33" s="89">
        <v>12115.11486</v>
      </c>
      <c r="V33" s="89">
        <v>9451.5242800000015</v>
      </c>
      <c r="W33" s="89">
        <v>1583.9063700000011</v>
      </c>
      <c r="X33" s="76"/>
      <c r="Y33" s="89">
        <v>4114.4733500000002</v>
      </c>
      <c r="Z33" s="89">
        <v>8454.0131999999994</v>
      </c>
      <c r="AA33" s="89">
        <v>12709.929390000001</v>
      </c>
      <c r="AB33" s="89">
        <v>11665.362009999999</v>
      </c>
      <c r="AC33" s="76"/>
      <c r="AD33" s="89">
        <v>842</v>
      </c>
      <c r="AE33" s="89">
        <v>2829.8301299999998</v>
      </c>
      <c r="AF33" s="89">
        <v>14115.71269</v>
      </c>
      <c r="AG33" s="89">
        <v>28504.381079999999</v>
      </c>
      <c r="AH33" s="76"/>
      <c r="AI33" s="89">
        <v>318.56592000000001</v>
      </c>
      <c r="AJ33" s="89">
        <v>29165.873029999999</v>
      </c>
      <c r="AK33" s="89">
        <v>34202.850589999995</v>
      </c>
      <c r="AL33" s="89">
        <v>30568.22</v>
      </c>
      <c r="AM33" s="76"/>
      <c r="AN33" s="89">
        <v>0</v>
      </c>
      <c r="AO33" s="89">
        <v>397.64305999999999</v>
      </c>
      <c r="AP33" s="89">
        <v>12915.25477</v>
      </c>
      <c r="AQ33" s="89">
        <v>16343.876130000001</v>
      </c>
      <c r="AR33" s="76"/>
      <c r="AS33" s="89">
        <v>1664.44821</v>
      </c>
      <c r="AT33" s="89">
        <v>4313.2452700000003</v>
      </c>
      <c r="AU33" s="89">
        <v>2721</v>
      </c>
      <c r="AV33" s="89">
        <v>3147.84881</v>
      </c>
      <c r="AX33" s="89">
        <v>1258.5746200000001</v>
      </c>
      <c r="AY33" s="89">
        <v>4430.5446000000011</v>
      </c>
      <c r="AZ33" s="89">
        <v>11696.24668</v>
      </c>
      <c r="BA33" s="91">
        <v>19063.92712</v>
      </c>
      <c r="BC33" s="79"/>
    </row>
    <row r="34" spans="1:55" ht="22.5" x14ac:dyDescent="0.25">
      <c r="A34" s="1"/>
      <c r="C34" s="82" t="s">
        <v>189</v>
      </c>
      <c r="E34" s="84">
        <v>0</v>
      </c>
      <c r="F34" s="84">
        <v>0</v>
      </c>
      <c r="G34" s="84">
        <v>0</v>
      </c>
      <c r="H34" s="84">
        <v>31821</v>
      </c>
      <c r="I34" s="76"/>
      <c r="J34" s="84">
        <v>0</v>
      </c>
      <c r="K34" s="84">
        <v>0</v>
      </c>
      <c r="L34" s="84">
        <v>0</v>
      </c>
      <c r="M34" s="84">
        <v>0</v>
      </c>
      <c r="N34" s="76"/>
      <c r="O34" s="84">
        <v>0</v>
      </c>
      <c r="P34" s="84">
        <v>0</v>
      </c>
      <c r="Q34" s="84">
        <v>0</v>
      </c>
      <c r="R34" s="84">
        <v>0</v>
      </c>
      <c r="S34" s="76"/>
      <c r="T34" s="84">
        <v>0</v>
      </c>
      <c r="U34" s="84">
        <v>0</v>
      </c>
      <c r="V34" s="84">
        <v>0</v>
      </c>
      <c r="W34" s="84">
        <v>0</v>
      </c>
      <c r="X34" s="76"/>
      <c r="Y34" s="84">
        <v>0</v>
      </c>
      <c r="Z34" s="84">
        <v>0</v>
      </c>
      <c r="AA34" s="84">
        <v>0</v>
      </c>
      <c r="AB34" s="84">
        <v>0</v>
      </c>
      <c r="AC34" s="76"/>
      <c r="AD34" s="84">
        <v>0</v>
      </c>
      <c r="AE34" s="84">
        <v>0</v>
      </c>
      <c r="AF34" s="84">
        <v>0</v>
      </c>
      <c r="AG34" s="84">
        <v>0</v>
      </c>
      <c r="AH34" s="76"/>
      <c r="AI34" s="84">
        <v>0</v>
      </c>
      <c r="AJ34" s="84">
        <v>0</v>
      </c>
      <c r="AK34" s="84">
        <v>0</v>
      </c>
      <c r="AL34" s="84">
        <v>0</v>
      </c>
      <c r="AM34" s="76"/>
      <c r="AN34" s="84">
        <v>0</v>
      </c>
      <c r="AO34" s="84">
        <v>0</v>
      </c>
      <c r="AP34" s="84">
        <v>0</v>
      </c>
      <c r="AQ34" s="84">
        <v>0</v>
      </c>
      <c r="AR34" s="76"/>
      <c r="AS34" s="84">
        <v>0</v>
      </c>
      <c r="AT34" s="84">
        <v>0</v>
      </c>
      <c r="AU34" s="84">
        <v>0</v>
      </c>
      <c r="AV34" s="84">
        <v>0</v>
      </c>
      <c r="AX34" s="84">
        <v>0</v>
      </c>
      <c r="AY34" s="84">
        <v>0</v>
      </c>
      <c r="AZ34" s="84">
        <v>0</v>
      </c>
      <c r="BA34" s="85">
        <v>0</v>
      </c>
      <c r="BC34" s="79"/>
    </row>
    <row r="35" spans="1:55" x14ac:dyDescent="0.25">
      <c r="A35" s="1"/>
      <c r="C35" s="82" t="s">
        <v>190</v>
      </c>
      <c r="E35" s="84">
        <v>259.75508000000002</v>
      </c>
      <c r="F35" s="84">
        <v>0</v>
      </c>
      <c r="G35" s="84">
        <v>0</v>
      </c>
      <c r="H35" s="84">
        <v>102</v>
      </c>
      <c r="I35" s="76"/>
      <c r="J35" s="84">
        <v>10688.71876</v>
      </c>
      <c r="K35" s="84">
        <v>11255</v>
      </c>
      <c r="L35" s="84">
        <v>10413</v>
      </c>
      <c r="M35" s="84">
        <v>12699.28011</v>
      </c>
      <c r="N35" s="76"/>
      <c r="O35" s="84">
        <v>10132.82537</v>
      </c>
      <c r="P35" s="84">
        <v>10579</v>
      </c>
      <c r="Q35" s="84">
        <v>11541.18519</v>
      </c>
      <c r="R35" s="84">
        <v>10473</v>
      </c>
      <c r="S35" s="76"/>
      <c r="T35" s="84">
        <v>1422.27459</v>
      </c>
      <c r="U35" s="84">
        <v>12089.92827</v>
      </c>
      <c r="V35" s="84">
        <v>9394.0457000000006</v>
      </c>
      <c r="W35" s="84">
        <v>218.46780000000101</v>
      </c>
      <c r="X35" s="76"/>
      <c r="Y35" s="84">
        <v>3762.4733500000002</v>
      </c>
      <c r="Z35" s="84">
        <v>4818.6768499999998</v>
      </c>
      <c r="AA35" s="84">
        <v>7185.4652600000009</v>
      </c>
      <c r="AB35" s="84">
        <v>4331.2570999999998</v>
      </c>
      <c r="AC35" s="76"/>
      <c r="AD35" s="84">
        <v>560</v>
      </c>
      <c r="AE35" s="84">
        <v>2580.6030299999998</v>
      </c>
      <c r="AF35" s="84">
        <v>12004.84798</v>
      </c>
      <c r="AG35" s="84">
        <v>25560.16633</v>
      </c>
      <c r="AH35" s="76"/>
      <c r="AI35" s="84">
        <v>0</v>
      </c>
      <c r="AJ35" s="84">
        <v>28929.685989999998</v>
      </c>
      <c r="AK35" s="84">
        <v>33671.49035</v>
      </c>
      <c r="AL35" s="84">
        <v>29473.56</v>
      </c>
      <c r="AM35" s="76"/>
      <c r="AN35" s="84">
        <v>0</v>
      </c>
      <c r="AO35" s="84">
        <v>0</v>
      </c>
      <c r="AP35" s="84">
        <v>11448.833689999999</v>
      </c>
      <c r="AQ35" s="84">
        <v>14679.78383</v>
      </c>
      <c r="AR35" s="76"/>
      <c r="AS35" s="84">
        <v>1653.92983</v>
      </c>
      <c r="AT35" s="84">
        <v>2427.6535600000002</v>
      </c>
      <c r="AU35" s="84">
        <v>0</v>
      </c>
      <c r="AV35" s="84">
        <v>0</v>
      </c>
      <c r="AX35" s="84">
        <v>0</v>
      </c>
      <c r="AY35" s="84">
        <v>3058.0114700000004</v>
      </c>
      <c r="AZ35" s="84">
        <v>10426.384320000001</v>
      </c>
      <c r="BA35" s="85">
        <v>17135.460600000002</v>
      </c>
      <c r="BC35" s="79"/>
    </row>
    <row r="36" spans="1:55" x14ac:dyDescent="0.25">
      <c r="A36" s="1"/>
      <c r="C36" s="82" t="s">
        <v>191</v>
      </c>
      <c r="E36" s="84">
        <v>0</v>
      </c>
      <c r="F36" s="84">
        <v>0</v>
      </c>
      <c r="G36" s="84">
        <v>0</v>
      </c>
      <c r="H36" s="84">
        <v>0</v>
      </c>
      <c r="I36" s="76"/>
      <c r="J36" s="84">
        <v>0</v>
      </c>
      <c r="K36" s="84">
        <v>0</v>
      </c>
      <c r="L36" s="84">
        <v>0</v>
      </c>
      <c r="M36" s="84">
        <v>0</v>
      </c>
      <c r="N36" s="76"/>
      <c r="O36" s="84">
        <v>0</v>
      </c>
      <c r="P36" s="84">
        <v>0</v>
      </c>
      <c r="Q36" s="84">
        <v>860</v>
      </c>
      <c r="R36" s="84">
        <v>1698</v>
      </c>
      <c r="S36" s="76"/>
      <c r="T36" s="84">
        <v>308.32177999999999</v>
      </c>
      <c r="U36" s="84">
        <v>0</v>
      </c>
      <c r="V36" s="84">
        <v>0</v>
      </c>
      <c r="W36" s="84">
        <v>1307</v>
      </c>
      <c r="X36" s="76"/>
      <c r="Y36" s="84">
        <v>352</v>
      </c>
      <c r="Z36" s="84">
        <v>3631.90535</v>
      </c>
      <c r="AA36" s="84">
        <v>5520</v>
      </c>
      <c r="AB36" s="84">
        <v>7327.5598799999998</v>
      </c>
      <c r="AC36" s="76"/>
      <c r="AD36" s="84">
        <v>249</v>
      </c>
      <c r="AE36" s="84">
        <v>249.22710000000001</v>
      </c>
      <c r="AF36" s="84">
        <v>2102.61877</v>
      </c>
      <c r="AG36" s="84">
        <v>2918</v>
      </c>
      <c r="AH36" s="76"/>
      <c r="AI36" s="84">
        <v>312.4742</v>
      </c>
      <c r="AJ36" s="84">
        <v>236.18704</v>
      </c>
      <c r="AK36" s="84">
        <v>530.55673000000002</v>
      </c>
      <c r="AL36" s="84">
        <v>1089.9100000000001</v>
      </c>
      <c r="AM36" s="76"/>
      <c r="AN36" s="84">
        <v>0</v>
      </c>
      <c r="AO36" s="84">
        <v>397.64305999999999</v>
      </c>
      <c r="AP36" s="84">
        <v>1425.15842</v>
      </c>
      <c r="AQ36" s="84">
        <v>1621.32115</v>
      </c>
      <c r="AR36" s="76"/>
      <c r="AS36" s="84">
        <v>0</v>
      </c>
      <c r="AT36" s="84">
        <v>1874.97342</v>
      </c>
      <c r="AU36" s="84">
        <v>2711</v>
      </c>
      <c r="AV36" s="84">
        <v>3136.9479999999999</v>
      </c>
      <c r="AX36" s="84">
        <v>1258.5746200000001</v>
      </c>
      <c r="AY36" s="84">
        <v>1258.5746200000001</v>
      </c>
      <c r="AZ36" s="84">
        <v>1258.5746200000001</v>
      </c>
      <c r="BA36" s="85">
        <v>1915.425</v>
      </c>
      <c r="BC36" s="79"/>
    </row>
    <row r="37" spans="1:55" x14ac:dyDescent="0.25">
      <c r="A37" s="1"/>
      <c r="C37" s="82" t="s">
        <v>192</v>
      </c>
      <c r="E37" s="84">
        <v>0</v>
      </c>
      <c r="F37" s="84">
        <v>0</v>
      </c>
      <c r="G37" s="84">
        <v>0</v>
      </c>
      <c r="H37" s="84">
        <v>1</v>
      </c>
      <c r="I37" s="76"/>
      <c r="J37" s="84">
        <v>141</v>
      </c>
      <c r="K37" s="84">
        <v>232</v>
      </c>
      <c r="L37" s="84">
        <v>304</v>
      </c>
      <c r="M37" s="84">
        <v>342.87866000000002</v>
      </c>
      <c r="N37" s="76"/>
      <c r="O37" s="84">
        <v>16.440100000000001</v>
      </c>
      <c r="P37" s="84">
        <v>38</v>
      </c>
      <c r="Q37" s="84">
        <v>54</v>
      </c>
      <c r="R37" s="84">
        <v>71</v>
      </c>
      <c r="S37" s="76"/>
      <c r="T37" s="84">
        <v>11.990119999999999</v>
      </c>
      <c r="U37" s="84">
        <v>25.186589999999999</v>
      </c>
      <c r="V37" s="84">
        <v>57.478580000000001</v>
      </c>
      <c r="W37" s="84">
        <v>58</v>
      </c>
      <c r="X37" s="76"/>
      <c r="Y37" s="84">
        <v>0</v>
      </c>
      <c r="Z37" s="84">
        <v>3.431</v>
      </c>
      <c r="AA37" s="84">
        <v>4.4641299999999999</v>
      </c>
      <c r="AB37" s="84">
        <v>6.5450299999999997</v>
      </c>
      <c r="AC37" s="76"/>
      <c r="AD37" s="84">
        <v>33</v>
      </c>
      <c r="AE37" s="84">
        <v>0</v>
      </c>
      <c r="AF37" s="84">
        <v>8.2459400000000009</v>
      </c>
      <c r="AG37" s="84">
        <v>26.214750000000002</v>
      </c>
      <c r="AH37" s="76"/>
      <c r="AI37" s="84">
        <v>6.0917200000000005</v>
      </c>
      <c r="AJ37" s="84">
        <v>0</v>
      </c>
      <c r="AK37" s="84">
        <v>0.80350999999999995</v>
      </c>
      <c r="AL37" s="84">
        <v>4.75</v>
      </c>
      <c r="AM37" s="76"/>
      <c r="AN37" s="84">
        <v>0</v>
      </c>
      <c r="AO37" s="84">
        <v>0</v>
      </c>
      <c r="AP37" s="84">
        <v>41.262660000000004</v>
      </c>
      <c r="AQ37" s="84">
        <v>42.771149999999999</v>
      </c>
      <c r="AR37" s="76"/>
      <c r="AS37" s="84">
        <v>10.518379999999999</v>
      </c>
      <c r="AT37" s="84">
        <v>10.61829</v>
      </c>
      <c r="AU37" s="84">
        <v>11</v>
      </c>
      <c r="AV37" s="84">
        <v>10.90081</v>
      </c>
      <c r="AX37" s="84">
        <v>0</v>
      </c>
      <c r="AY37" s="84">
        <v>113.95850999999999</v>
      </c>
      <c r="AZ37" s="84">
        <v>11.287739999999999</v>
      </c>
      <c r="BA37" s="85">
        <v>13.04152</v>
      </c>
      <c r="BC37" s="79"/>
    </row>
    <row r="38" spans="1:55" x14ac:dyDescent="0.25">
      <c r="A38" s="1"/>
      <c r="C38" s="90" t="s">
        <v>193</v>
      </c>
      <c r="E38" s="89">
        <v>-5442.9410200000002</v>
      </c>
      <c r="F38" s="89">
        <v>-9565</v>
      </c>
      <c r="G38" s="89">
        <v>-17082</v>
      </c>
      <c r="H38" s="89">
        <v>-24133</v>
      </c>
      <c r="I38" s="76"/>
      <c r="J38" s="89">
        <v>-4515.6411600000001</v>
      </c>
      <c r="K38" s="89">
        <v>-4693</v>
      </c>
      <c r="L38" s="89">
        <v>-7423</v>
      </c>
      <c r="M38" s="89">
        <v>-15483</v>
      </c>
      <c r="N38" s="76"/>
      <c r="O38" s="89">
        <v>-11691.65828</v>
      </c>
      <c r="P38" s="89">
        <v>-13816</v>
      </c>
      <c r="Q38" s="89">
        <v>-22496.149119999998</v>
      </c>
      <c r="R38" s="89">
        <v>-26237</v>
      </c>
      <c r="S38" s="76"/>
      <c r="T38" s="89">
        <v>-4101.1984100000009</v>
      </c>
      <c r="U38" s="89">
        <v>-19976.389259999996</v>
      </c>
      <c r="V38" s="89">
        <v>-24086.679520000002</v>
      </c>
      <c r="W38" s="89">
        <v>-19940.175319999998</v>
      </c>
      <c r="X38" s="76"/>
      <c r="Y38" s="89">
        <v>-5433.7984800000013</v>
      </c>
      <c r="Z38" s="89">
        <v>-10350</v>
      </c>
      <c r="AA38" s="89">
        <v>-17628.69328</v>
      </c>
      <c r="AB38" s="89">
        <v>-23253.70263</v>
      </c>
      <c r="AC38" s="76"/>
      <c r="AD38" s="89">
        <v>-10235</v>
      </c>
      <c r="AE38" s="89">
        <v>-13294.45234</v>
      </c>
      <c r="AF38" s="89">
        <v>-22681.446899999999</v>
      </c>
      <c r="AG38" s="89">
        <v>-30655.055380000002</v>
      </c>
      <c r="AH38" s="76"/>
      <c r="AI38" s="89">
        <v>-13053.618340000001</v>
      </c>
      <c r="AJ38" s="89">
        <v>-15927.33994</v>
      </c>
      <c r="AK38" s="89">
        <v>-25959.739300000001</v>
      </c>
      <c r="AL38" s="89">
        <v>-35655.94</v>
      </c>
      <c r="AM38" s="76"/>
      <c r="AN38" s="89">
        <v>-10312.295330000001</v>
      </c>
      <c r="AO38" s="89">
        <v>-21245.267919999998</v>
      </c>
      <c r="AP38" s="89">
        <v>-32632.986939999999</v>
      </c>
      <c r="AQ38" s="89">
        <v>-44178.69887</v>
      </c>
      <c r="AR38" s="76"/>
      <c r="AS38" s="89">
        <v>-11155.129989999999</v>
      </c>
      <c r="AT38" s="89">
        <v>-51109.204660000003</v>
      </c>
      <c r="AU38" s="89">
        <v>-77970</v>
      </c>
      <c r="AV38" s="89">
        <v>-90934.163190000007</v>
      </c>
      <c r="AX38" s="89">
        <v>-9584.5796699999992</v>
      </c>
      <c r="AY38" s="89">
        <v>-15220.118280000001</v>
      </c>
      <c r="AZ38" s="89">
        <v>-27223.850740000002</v>
      </c>
      <c r="BA38" s="91">
        <v>-34509.15984</v>
      </c>
      <c r="BC38" s="79"/>
    </row>
    <row r="39" spans="1:55" x14ac:dyDescent="0.25">
      <c r="A39" s="1"/>
      <c r="C39" s="82" t="s">
        <v>194</v>
      </c>
      <c r="E39" s="89">
        <v>0</v>
      </c>
      <c r="F39" s="89">
        <v>0</v>
      </c>
      <c r="G39" s="89">
        <v>0</v>
      </c>
      <c r="H39" s="89">
        <v>0</v>
      </c>
      <c r="I39" s="76"/>
      <c r="J39" s="89">
        <v>0</v>
      </c>
      <c r="K39" s="89">
        <v>0</v>
      </c>
      <c r="L39" s="89">
        <v>0</v>
      </c>
      <c r="M39" s="89">
        <v>0</v>
      </c>
      <c r="N39" s="76"/>
      <c r="O39" s="84">
        <v>0</v>
      </c>
      <c r="P39" s="84">
        <v>0</v>
      </c>
      <c r="Q39" s="84">
        <v>0</v>
      </c>
      <c r="R39" s="84">
        <v>0</v>
      </c>
      <c r="S39" s="76"/>
      <c r="T39" s="84">
        <v>0</v>
      </c>
      <c r="U39" s="84">
        <v>0</v>
      </c>
      <c r="V39" s="84">
        <v>0</v>
      </c>
      <c r="W39" s="84">
        <v>-32</v>
      </c>
      <c r="X39" s="76"/>
      <c r="Y39" s="84">
        <v>-176.62139999999999</v>
      </c>
      <c r="Z39" s="84">
        <v>-154</v>
      </c>
      <c r="AA39" s="84">
        <v>-202.09129999999999</v>
      </c>
      <c r="AB39" s="84">
        <v>-348.52460000000002</v>
      </c>
      <c r="AC39" s="76"/>
      <c r="AD39" s="84">
        <v>0</v>
      </c>
      <c r="AE39" s="84">
        <v>0</v>
      </c>
      <c r="AF39" s="84">
        <v>0</v>
      </c>
      <c r="AG39" s="84">
        <v>-220.31280000000001</v>
      </c>
      <c r="AH39" s="76"/>
      <c r="AI39" s="84">
        <v>0</v>
      </c>
      <c r="AJ39" s="84">
        <v>0</v>
      </c>
      <c r="AK39" s="84">
        <v>0</v>
      </c>
      <c r="AL39" s="84">
        <v>-543.91</v>
      </c>
      <c r="AM39" s="76"/>
      <c r="AN39" s="84">
        <v>0</v>
      </c>
      <c r="AO39" s="84">
        <v>0</v>
      </c>
      <c r="AP39" s="84">
        <v>-261.33875</v>
      </c>
      <c r="AQ39" s="84">
        <v>-261.33999999999997</v>
      </c>
      <c r="AR39" s="76"/>
      <c r="AS39" s="84">
        <v>0</v>
      </c>
      <c r="AT39" s="84">
        <v>0</v>
      </c>
      <c r="AU39" s="84">
        <v>0</v>
      </c>
      <c r="AV39" s="84">
        <v>0</v>
      </c>
      <c r="AX39" s="84">
        <v>0</v>
      </c>
      <c r="AY39" s="84">
        <v>0</v>
      </c>
      <c r="AZ39" s="84">
        <v>0</v>
      </c>
      <c r="BA39" s="85"/>
      <c r="BC39" s="79"/>
    </row>
    <row r="40" spans="1:55" x14ac:dyDescent="0.25">
      <c r="A40" s="1"/>
      <c r="C40" s="82" t="s">
        <v>195</v>
      </c>
      <c r="E40" s="89">
        <v>0</v>
      </c>
      <c r="F40" s="89">
        <v>0</v>
      </c>
      <c r="G40" s="89">
        <v>0</v>
      </c>
      <c r="H40" s="89">
        <v>0</v>
      </c>
      <c r="I40" s="76"/>
      <c r="J40" s="89">
        <v>0</v>
      </c>
      <c r="K40" s="89">
        <v>0</v>
      </c>
      <c r="L40" s="89">
        <v>0</v>
      </c>
      <c r="M40" s="89">
        <v>0</v>
      </c>
      <c r="N40" s="76"/>
      <c r="O40" s="84">
        <v>0</v>
      </c>
      <c r="P40" s="84">
        <v>0</v>
      </c>
      <c r="Q40" s="84">
        <v>-1360</v>
      </c>
      <c r="R40" s="84">
        <v>-1360</v>
      </c>
      <c r="S40" s="76"/>
      <c r="T40" s="84">
        <v>0</v>
      </c>
      <c r="U40" s="84">
        <v>0</v>
      </c>
      <c r="V40" s="84">
        <v>-1503.43244</v>
      </c>
      <c r="W40" s="84">
        <v>-1503.43244</v>
      </c>
      <c r="X40" s="76"/>
      <c r="Y40" s="84">
        <v>0</v>
      </c>
      <c r="Z40" s="84">
        <v>0</v>
      </c>
      <c r="AA40" s="84">
        <v>-1002.288</v>
      </c>
      <c r="AB40" s="84">
        <v>-1002.288</v>
      </c>
      <c r="AC40" s="76"/>
      <c r="AD40" s="84">
        <v>0</v>
      </c>
      <c r="AE40" s="84">
        <v>0</v>
      </c>
      <c r="AF40" s="84">
        <v>-2434.1280000000002</v>
      </c>
      <c r="AG40" s="84">
        <v>-2434.1280000000002</v>
      </c>
      <c r="AH40" s="76"/>
      <c r="AI40" s="84">
        <v>0</v>
      </c>
      <c r="AJ40" s="84">
        <v>0</v>
      </c>
      <c r="AK40" s="84">
        <v>-2495.2406500000002</v>
      </c>
      <c r="AL40" s="84">
        <v>-2495.2399999999998</v>
      </c>
      <c r="AM40" s="76"/>
      <c r="AN40" s="84">
        <v>0</v>
      </c>
      <c r="AO40" s="84">
        <v>0</v>
      </c>
      <c r="AP40" s="84">
        <v>0</v>
      </c>
      <c r="AQ40" s="84">
        <v>0</v>
      </c>
      <c r="AR40" s="76"/>
      <c r="AS40" s="84">
        <v>0</v>
      </c>
      <c r="AT40" s="84">
        <v>0</v>
      </c>
      <c r="AU40" s="84">
        <v>0</v>
      </c>
      <c r="AV40" s="84">
        <v>0</v>
      </c>
      <c r="AX40" s="84">
        <v>0</v>
      </c>
      <c r="AY40" s="84">
        <v>0</v>
      </c>
      <c r="AZ40" s="84">
        <v>-3538.3110000000001</v>
      </c>
      <c r="BA40" s="85">
        <v>-3538.3110000000001</v>
      </c>
      <c r="BC40" s="79"/>
    </row>
    <row r="41" spans="1:55" x14ac:dyDescent="0.25">
      <c r="A41" s="1"/>
      <c r="C41" s="82" t="s">
        <v>196</v>
      </c>
      <c r="E41" s="89">
        <v>0</v>
      </c>
      <c r="F41" s="89">
        <v>0</v>
      </c>
      <c r="G41" s="89">
        <v>0</v>
      </c>
      <c r="H41" s="89">
        <v>0</v>
      </c>
      <c r="I41" s="76"/>
      <c r="J41" s="89">
        <v>0</v>
      </c>
      <c r="K41" s="89">
        <v>0</v>
      </c>
      <c r="L41" s="89">
        <v>0</v>
      </c>
      <c r="M41" s="89">
        <v>0</v>
      </c>
      <c r="N41" s="76"/>
      <c r="O41" s="84">
        <v>0</v>
      </c>
      <c r="P41" s="84">
        <v>0</v>
      </c>
      <c r="Q41" s="84">
        <v>0</v>
      </c>
      <c r="R41" s="84">
        <v>0</v>
      </c>
      <c r="S41" s="76"/>
      <c r="T41" s="84">
        <v>0</v>
      </c>
      <c r="U41" s="84">
        <v>0</v>
      </c>
      <c r="V41" s="84">
        <v>0</v>
      </c>
      <c r="W41" s="84">
        <v>0</v>
      </c>
      <c r="X41" s="76"/>
      <c r="Y41" s="84">
        <v>0</v>
      </c>
      <c r="Z41" s="84">
        <v>0</v>
      </c>
      <c r="AA41" s="84">
        <v>0</v>
      </c>
      <c r="AB41" s="84">
        <v>0</v>
      </c>
      <c r="AC41" s="76"/>
      <c r="AD41" s="84">
        <v>0</v>
      </c>
      <c r="AE41" s="84">
        <v>0</v>
      </c>
      <c r="AF41" s="84">
        <v>0</v>
      </c>
      <c r="AG41" s="84">
        <v>-26</v>
      </c>
      <c r="AH41" s="76"/>
      <c r="AI41" s="84">
        <v>0</v>
      </c>
      <c r="AJ41" s="84">
        <v>0</v>
      </c>
      <c r="AK41" s="84">
        <v>0</v>
      </c>
      <c r="AL41" s="84">
        <v>0</v>
      </c>
      <c r="AM41" s="76"/>
      <c r="AN41" s="84">
        <v>0</v>
      </c>
      <c r="AO41" s="84">
        <v>0</v>
      </c>
      <c r="AP41" s="84">
        <v>0</v>
      </c>
      <c r="AQ41" s="84">
        <v>0</v>
      </c>
      <c r="AR41" s="76"/>
      <c r="AS41" s="84">
        <v>0</v>
      </c>
      <c r="AT41" s="84">
        <v>0</v>
      </c>
      <c r="AU41" s="84">
        <v>0</v>
      </c>
      <c r="AV41" s="84">
        <v>0</v>
      </c>
      <c r="AX41" s="84">
        <v>0</v>
      </c>
      <c r="AY41" s="84">
        <v>0</v>
      </c>
      <c r="AZ41" s="84">
        <v>0</v>
      </c>
      <c r="BA41" s="85">
        <v>0</v>
      </c>
      <c r="BC41" s="79"/>
    </row>
    <row r="42" spans="1:55" x14ac:dyDescent="0.25">
      <c r="C42" s="82" t="s">
        <v>197</v>
      </c>
      <c r="E42" s="84">
        <v>-3917.07422</v>
      </c>
      <c r="F42" s="84">
        <v>-6431</v>
      </c>
      <c r="G42" s="84">
        <v>-12286</v>
      </c>
      <c r="H42" s="84">
        <v>-17458</v>
      </c>
      <c r="I42" s="76"/>
      <c r="J42" s="84">
        <v>-2691.61807</v>
      </c>
      <c r="K42" s="84">
        <v>-938</v>
      </c>
      <c r="L42" s="84">
        <v>-877.58695</v>
      </c>
      <c r="M42" s="84">
        <v>-1172</v>
      </c>
      <c r="N42" s="76"/>
      <c r="O42" s="84">
        <v>-8032.4378399999996</v>
      </c>
      <c r="P42" s="84">
        <v>-8356</v>
      </c>
      <c r="Q42" s="84">
        <v>-9709.7084300000006</v>
      </c>
      <c r="R42" s="84">
        <v>-10921</v>
      </c>
      <c r="S42" s="76"/>
      <c r="T42" s="84">
        <v>-685.06100000000094</v>
      </c>
      <c r="U42" s="84">
        <v>-12806.59582</v>
      </c>
      <c r="V42" s="84">
        <v>-10765.87501</v>
      </c>
      <c r="W42" s="84">
        <v>-1932.14381</v>
      </c>
      <c r="X42" s="76"/>
      <c r="Y42" s="84">
        <v>-257.95745000000102</v>
      </c>
      <c r="Z42" s="84">
        <v>-616</v>
      </c>
      <c r="AA42" s="84">
        <v>-1252.9730500000001</v>
      </c>
      <c r="AB42" s="84">
        <v>-2123.4777600000002</v>
      </c>
      <c r="AC42" s="76"/>
      <c r="AD42" s="84">
        <v>-4571</v>
      </c>
      <c r="AE42" s="84">
        <v>-1234.3318200000001</v>
      </c>
      <c r="AF42" s="84">
        <v>-1306.71967</v>
      </c>
      <c r="AG42" s="84">
        <v>-3866.1443399999998</v>
      </c>
      <c r="AH42" s="76"/>
      <c r="AI42" s="84">
        <v>-6382</v>
      </c>
      <c r="AJ42" s="84">
        <v>-3030.1612799999998</v>
      </c>
      <c r="AK42" s="84">
        <v>-4290.9479300000003</v>
      </c>
      <c r="AL42" s="84">
        <v>-5554.45</v>
      </c>
      <c r="AM42" s="76"/>
      <c r="AN42" s="84">
        <v>-2289.08024999999</v>
      </c>
      <c r="AO42" s="84">
        <v>-3810.2079899999999</v>
      </c>
      <c r="AP42" s="84">
        <v>-4640.0869499999999</v>
      </c>
      <c r="AQ42" s="84">
        <v>-5742.9127199999994</v>
      </c>
      <c r="AR42" s="76"/>
      <c r="AS42" s="84">
        <v>-1310.3221599999999</v>
      </c>
      <c r="AT42" s="84">
        <v>-31917.412240000001</v>
      </c>
      <c r="AU42" s="84">
        <v>-50260</v>
      </c>
      <c r="AV42" s="84">
        <v>-54836.413890000003</v>
      </c>
      <c r="AX42" s="84">
        <v>-1602.3767499999999</v>
      </c>
      <c r="AY42" s="84">
        <v>0</v>
      </c>
      <c r="AZ42" s="84">
        <v>0</v>
      </c>
      <c r="BA42" s="85">
        <v>0</v>
      </c>
      <c r="BC42" s="79"/>
    </row>
    <row r="43" spans="1:55" x14ac:dyDescent="0.25">
      <c r="C43" s="82" t="s">
        <v>198</v>
      </c>
      <c r="E43" s="84">
        <v>-1271.3571999999999</v>
      </c>
      <c r="F43" s="84">
        <v>-2237</v>
      </c>
      <c r="G43" s="84">
        <v>-3508</v>
      </c>
      <c r="H43" s="84">
        <v>-4855</v>
      </c>
      <c r="I43" s="76"/>
      <c r="J43" s="84">
        <v>-1464.33554</v>
      </c>
      <c r="K43" s="84">
        <v>-3020</v>
      </c>
      <c r="L43" s="84">
        <v>-5422.8617199999999</v>
      </c>
      <c r="M43" s="84">
        <v>-12704</v>
      </c>
      <c r="N43" s="76"/>
      <c r="O43" s="84">
        <v>-3152.3298199999999</v>
      </c>
      <c r="P43" s="84">
        <v>-4471</v>
      </c>
      <c r="Q43" s="84">
        <v>-9553.0223499999993</v>
      </c>
      <c r="R43" s="84">
        <v>-11973</v>
      </c>
      <c r="S43" s="76"/>
      <c r="T43" s="84">
        <v>-2583.16023</v>
      </c>
      <c r="U43" s="84">
        <v>-5428.89732</v>
      </c>
      <c r="V43" s="84">
        <v>-9192.6624100000008</v>
      </c>
      <c r="W43" s="84">
        <v>-12827.67841</v>
      </c>
      <c r="X43" s="76"/>
      <c r="Y43" s="84">
        <v>-4098.1438200000002</v>
      </c>
      <c r="Z43" s="84">
        <v>-7749</v>
      </c>
      <c r="AA43" s="84">
        <v>-12414.259700000001</v>
      </c>
      <c r="AB43" s="84">
        <v>-15880.045599999999</v>
      </c>
      <c r="AC43" s="76"/>
      <c r="AD43" s="84">
        <v>-4724</v>
      </c>
      <c r="AE43" s="84">
        <v>-10287.312190000001</v>
      </c>
      <c r="AF43" s="84">
        <v>-16364.16476</v>
      </c>
      <c r="AG43" s="84">
        <v>-20603.009259999999</v>
      </c>
      <c r="AH43" s="76"/>
      <c r="AI43" s="84">
        <v>-5671.9097700000002</v>
      </c>
      <c r="AJ43" s="84">
        <v>-10864.072679999999</v>
      </c>
      <c r="AK43" s="84">
        <v>-16024.11291</v>
      </c>
      <c r="AL43" s="84">
        <v>-22307.610000000004</v>
      </c>
      <c r="AM43" s="76"/>
      <c r="AN43" s="84">
        <v>-5645.2320300000001</v>
      </c>
      <c r="AO43" s="84">
        <v>-11526.156540000002</v>
      </c>
      <c r="AP43" s="84">
        <v>-17238.329290000001</v>
      </c>
      <c r="AQ43" s="84">
        <v>-22870.103030000002</v>
      </c>
      <c r="AR43" s="76"/>
      <c r="AS43" s="84">
        <v>-5352.7124999999996</v>
      </c>
      <c r="AT43" s="84">
        <v>-10209.74977</v>
      </c>
      <c r="AU43" s="84">
        <v>-14581</v>
      </c>
      <c r="AV43" s="84">
        <v>-19293.6603</v>
      </c>
      <c r="AX43" s="84">
        <v>-4683.68714</v>
      </c>
      <c r="AY43" s="84">
        <v>-8550.3948400000008</v>
      </c>
      <c r="AZ43" s="84">
        <v>-13724.18953</v>
      </c>
      <c r="BA43" s="85">
        <v>-17386.042170000001</v>
      </c>
      <c r="BC43" s="79"/>
    </row>
    <row r="44" spans="1:55" x14ac:dyDescent="0.25">
      <c r="C44" s="82" t="s">
        <v>199</v>
      </c>
      <c r="E44" s="84">
        <v>-254.50960000000001</v>
      </c>
      <c r="F44" s="84">
        <v>-897</v>
      </c>
      <c r="G44" s="84">
        <v>-1288</v>
      </c>
      <c r="H44" s="84">
        <v>-1819</v>
      </c>
      <c r="I44" s="76"/>
      <c r="J44" s="84">
        <v>-359.68754999999999</v>
      </c>
      <c r="K44" s="84">
        <v>-735</v>
      </c>
      <c r="L44" s="84">
        <v>-1122.74414</v>
      </c>
      <c r="M44" s="84">
        <v>-1607</v>
      </c>
      <c r="N44" s="76"/>
      <c r="O44" s="84">
        <v>-487.56542000000002</v>
      </c>
      <c r="P44" s="84">
        <v>-946</v>
      </c>
      <c r="Q44" s="84">
        <v>-1818.00027</v>
      </c>
      <c r="R44" s="84">
        <v>-1921</v>
      </c>
      <c r="S44" s="76"/>
      <c r="T44" s="84">
        <v>-748.75016000000005</v>
      </c>
      <c r="U44" s="84">
        <v>-1521.05693</v>
      </c>
      <c r="V44" s="84">
        <v>-2304.5198500000001</v>
      </c>
      <c r="W44" s="84">
        <v>-3152.9737399999999</v>
      </c>
      <c r="X44" s="76"/>
      <c r="Y44" s="84">
        <v>-798.78174000000001</v>
      </c>
      <c r="Z44" s="84">
        <v>-1602</v>
      </c>
      <c r="AA44" s="84">
        <v>-2399.3811099999998</v>
      </c>
      <c r="AB44" s="84">
        <v>-3518.6417999999999</v>
      </c>
      <c r="AC44" s="76"/>
      <c r="AD44" s="84">
        <v>-829</v>
      </c>
      <c r="AE44" s="84">
        <v>-1536.8150000000001</v>
      </c>
      <c r="AF44" s="84">
        <v>-2188.1988700000002</v>
      </c>
      <c r="AG44" s="84">
        <v>-2962.5312199999998</v>
      </c>
      <c r="AH44" s="76"/>
      <c r="AI44" s="84">
        <v>-845.71108000000004</v>
      </c>
      <c r="AJ44" s="84">
        <v>-1692.95712</v>
      </c>
      <c r="AK44" s="84">
        <v>-2592.2649299999998</v>
      </c>
      <c r="AL44" s="84">
        <v>-3946.61</v>
      </c>
      <c r="AM44" s="76"/>
      <c r="AN44" s="84">
        <v>-2065.21171</v>
      </c>
      <c r="AO44" s="84">
        <v>-5303.8094900000006</v>
      </c>
      <c r="AP44" s="84">
        <v>-9596.1056700000008</v>
      </c>
      <c r="AQ44" s="84">
        <v>-14123.865609999999</v>
      </c>
      <c r="AR44" s="76"/>
      <c r="AS44" s="84">
        <v>-4221.3217699999996</v>
      </c>
      <c r="AT44" s="84">
        <v>-8415.8977500000001</v>
      </c>
      <c r="AU44" s="84">
        <v>-12291</v>
      </c>
      <c r="AV44" s="84">
        <v>-15726.385759999999</v>
      </c>
      <c r="AX44" s="84">
        <v>-3062.1565099999998</v>
      </c>
      <c r="AY44" s="84">
        <v>-6201.6371499999996</v>
      </c>
      <c r="AZ44" s="84">
        <v>-9239.8018900000006</v>
      </c>
      <c r="BA44" s="85">
        <v>-12624.144920000001</v>
      </c>
      <c r="BC44" s="79"/>
    </row>
    <row r="45" spans="1:55" x14ac:dyDescent="0.25">
      <c r="C45" s="82" t="s">
        <v>200</v>
      </c>
      <c r="E45" s="84">
        <v>0</v>
      </c>
      <c r="F45" s="84">
        <v>0</v>
      </c>
      <c r="G45" s="84">
        <v>0</v>
      </c>
      <c r="H45" s="84">
        <v>0</v>
      </c>
      <c r="I45" s="76"/>
      <c r="J45" s="84">
        <v>0</v>
      </c>
      <c r="K45" s="84">
        <v>0</v>
      </c>
      <c r="L45" s="84">
        <v>0</v>
      </c>
      <c r="M45" s="84">
        <v>0</v>
      </c>
      <c r="N45" s="76"/>
      <c r="O45" s="84">
        <v>-19.325199999999999</v>
      </c>
      <c r="P45" s="84">
        <v>-42</v>
      </c>
      <c r="Q45" s="84">
        <v>-55.41807</v>
      </c>
      <c r="R45" s="84">
        <v>-62</v>
      </c>
      <c r="S45" s="76"/>
      <c r="T45" s="84">
        <v>-84.227019999999996</v>
      </c>
      <c r="U45" s="84">
        <v>-219.83919</v>
      </c>
      <c r="V45" s="84">
        <v>-320.18981000000002</v>
      </c>
      <c r="W45" s="84">
        <v>-492</v>
      </c>
      <c r="X45" s="76"/>
      <c r="Y45" s="84">
        <v>-102.29407</v>
      </c>
      <c r="Z45" s="84">
        <v>-229</v>
      </c>
      <c r="AA45" s="84">
        <v>-357.70012000000003</v>
      </c>
      <c r="AB45" s="84">
        <v>-380.72487000000001</v>
      </c>
      <c r="AC45" s="76"/>
      <c r="AD45" s="84">
        <v>-111</v>
      </c>
      <c r="AE45" s="84">
        <v>-235.99332999999999</v>
      </c>
      <c r="AF45" s="84">
        <v>-388.23559999999998</v>
      </c>
      <c r="AG45" s="84">
        <v>-542.92975999999999</v>
      </c>
      <c r="AH45" s="76"/>
      <c r="AI45" s="84">
        <v>-154.07218</v>
      </c>
      <c r="AJ45" s="84">
        <v>-340.14886000000001</v>
      </c>
      <c r="AK45" s="84">
        <v>-557.17287999999996</v>
      </c>
      <c r="AL45" s="84">
        <v>-808.12</v>
      </c>
      <c r="AM45" s="76"/>
      <c r="AN45" s="84">
        <v>-312.77134000000001</v>
      </c>
      <c r="AO45" s="84">
        <v>-605.09390000000008</v>
      </c>
      <c r="AP45" s="84">
        <v>-897.12627999999995</v>
      </c>
      <c r="AQ45" s="84">
        <v>-1180.4775099999999</v>
      </c>
      <c r="AR45" s="76"/>
      <c r="AS45" s="84">
        <v>-270.77355999999997</v>
      </c>
      <c r="AT45" s="84">
        <v>-566.14490000000001</v>
      </c>
      <c r="AU45" s="84">
        <v>-837</v>
      </c>
      <c r="AV45" s="84">
        <v>-1077.7032400000001</v>
      </c>
      <c r="AX45" s="84">
        <v>-236.35926999999998</v>
      </c>
      <c r="AY45" s="84">
        <v>-468.08629000000002</v>
      </c>
      <c r="AZ45" s="84">
        <v>-721.54831999999999</v>
      </c>
      <c r="BA45" s="85">
        <v>-960.66174999999998</v>
      </c>
      <c r="BC45" s="79"/>
    </row>
    <row r="46" spans="1:55" x14ac:dyDescent="0.25">
      <c r="C46" s="57" t="s">
        <v>201</v>
      </c>
      <c r="E46" s="89">
        <v>-5183.1859400000003</v>
      </c>
      <c r="F46" s="89">
        <v>-9565</v>
      </c>
      <c r="G46" s="89">
        <v>-17082</v>
      </c>
      <c r="H46" s="89">
        <v>7792</v>
      </c>
      <c r="I46" s="76"/>
      <c r="J46" s="89">
        <v>6314.0775999999996</v>
      </c>
      <c r="K46" s="89">
        <v>6793</v>
      </c>
      <c r="L46" s="89">
        <v>3294</v>
      </c>
      <c r="M46" s="89">
        <v>-2440.84123</v>
      </c>
      <c r="N46" s="76"/>
      <c r="O46" s="89">
        <v>-1542.3928099999994</v>
      </c>
      <c r="P46" s="89">
        <v>-3199</v>
      </c>
      <c r="Q46" s="89">
        <v>-10041.701149999997</v>
      </c>
      <c r="R46" s="89">
        <v>-13996</v>
      </c>
      <c r="S46" s="76"/>
      <c r="T46" s="89">
        <v>-2358.6119200000012</v>
      </c>
      <c r="U46" s="89">
        <v>-7861.2743999999966</v>
      </c>
      <c r="V46" s="89">
        <v>-14635.15524</v>
      </c>
      <c r="W46" s="89">
        <v>-18356.268949999998</v>
      </c>
      <c r="X46" s="76"/>
      <c r="Y46" s="89">
        <v>-1319.3251300000011</v>
      </c>
      <c r="Z46" s="89">
        <v>-1895.9868000000006</v>
      </c>
      <c r="AA46" s="89">
        <v>-4918.7638899999984</v>
      </c>
      <c r="AB46" s="89">
        <v>-11588.340620000001</v>
      </c>
      <c r="AC46" s="76"/>
      <c r="AD46" s="89">
        <v>-9393</v>
      </c>
      <c r="AE46" s="89">
        <v>-10464.62221</v>
      </c>
      <c r="AF46" s="89">
        <v>-8565.7342099999987</v>
      </c>
      <c r="AG46" s="89">
        <v>-2150.6743000000024</v>
      </c>
      <c r="AH46" s="76"/>
      <c r="AI46" s="89">
        <v>-12735.05242</v>
      </c>
      <c r="AJ46" s="89">
        <v>13238.533090000001</v>
      </c>
      <c r="AK46" s="89">
        <v>8243.1112899999935</v>
      </c>
      <c r="AL46" s="89">
        <v>-5087.7200000000012</v>
      </c>
      <c r="AM46" s="76"/>
      <c r="AN46" s="89">
        <v>-10312.29532999999</v>
      </c>
      <c r="AO46" s="89">
        <v>-20847.624860000004</v>
      </c>
      <c r="AP46" s="89">
        <v>-19717.732169999999</v>
      </c>
      <c r="AQ46" s="89">
        <v>-27834.82274</v>
      </c>
      <c r="AR46" s="76"/>
      <c r="AS46" s="89">
        <v>-9490.681779999999</v>
      </c>
      <c r="AT46" s="89">
        <v>-46795.959390000004</v>
      </c>
      <c r="AU46" s="89">
        <v>-75249</v>
      </c>
      <c r="AV46" s="89">
        <v>-87786.314380000011</v>
      </c>
      <c r="AX46" s="89">
        <v>-8326.0050499999998</v>
      </c>
      <c r="AY46" s="89">
        <v>-10790.573679999998</v>
      </c>
      <c r="AZ46" s="89">
        <v>-15527.604060000001</v>
      </c>
      <c r="BA46" s="91">
        <v>-15445.23272</v>
      </c>
      <c r="BC46" s="79"/>
    </row>
    <row r="47" spans="1:55" x14ac:dyDescent="0.25">
      <c r="C47" s="92"/>
      <c r="E47" s="84"/>
      <c r="F47" s="84"/>
      <c r="G47" s="84"/>
      <c r="H47" s="84"/>
      <c r="I47" s="76"/>
      <c r="J47" s="84"/>
      <c r="K47" s="84"/>
      <c r="L47" s="84"/>
      <c r="M47" s="84"/>
      <c r="N47" s="76"/>
      <c r="O47" s="84"/>
      <c r="P47" s="84"/>
      <c r="Q47" s="84"/>
      <c r="R47" s="84"/>
      <c r="S47" s="76"/>
      <c r="T47" s="84"/>
      <c r="U47" s="84"/>
      <c r="V47" s="84"/>
      <c r="W47" s="84"/>
      <c r="X47" s="76"/>
      <c r="Y47" s="84"/>
      <c r="Z47" s="84"/>
      <c r="AA47" s="84"/>
      <c r="AB47" s="84"/>
      <c r="AC47" s="76"/>
      <c r="AD47" s="84"/>
      <c r="AE47" s="84"/>
      <c r="AF47" s="84"/>
      <c r="AG47" s="84"/>
      <c r="AH47" s="76"/>
      <c r="AI47" s="84"/>
      <c r="AJ47" s="84"/>
      <c r="AK47" s="84"/>
      <c r="AL47" s="84"/>
      <c r="AM47" s="76"/>
      <c r="AN47" s="84"/>
      <c r="AO47" s="84"/>
      <c r="AP47" s="84"/>
      <c r="AQ47" s="84"/>
      <c r="AR47" s="76"/>
      <c r="AS47" s="84"/>
      <c r="AT47" s="84"/>
      <c r="AU47" s="84"/>
      <c r="AV47" s="84"/>
      <c r="AX47" s="84"/>
      <c r="AY47" s="84"/>
      <c r="AZ47" s="84"/>
      <c r="BA47" s="85"/>
      <c r="BC47" s="79"/>
    </row>
    <row r="48" spans="1:55" x14ac:dyDescent="0.25">
      <c r="C48" s="57" t="s">
        <v>202</v>
      </c>
      <c r="E48" s="89">
        <v>1177.25000305198</v>
      </c>
      <c r="F48" s="89">
        <v>426</v>
      </c>
      <c r="G48" s="89">
        <v>361</v>
      </c>
      <c r="H48" s="89">
        <v>30222</v>
      </c>
      <c r="I48" s="76"/>
      <c r="J48" s="89">
        <v>1884.42481333201</v>
      </c>
      <c r="K48" s="89">
        <v>-2252</v>
      </c>
      <c r="L48" s="89">
        <v>-6998</v>
      </c>
      <c r="M48" s="89">
        <v>-21559</v>
      </c>
      <c r="N48" s="76"/>
      <c r="O48" s="89">
        <v>4916.7696176495401</v>
      </c>
      <c r="P48" s="89">
        <v>4194</v>
      </c>
      <c r="Q48" s="89">
        <v>511</v>
      </c>
      <c r="R48" s="89">
        <v>1104</v>
      </c>
      <c r="S48" s="76"/>
      <c r="T48" s="89">
        <v>5301.304752183969</v>
      </c>
      <c r="U48" s="89">
        <v>1250.6112625201222</v>
      </c>
      <c r="V48" s="89">
        <v>-4902</v>
      </c>
      <c r="W48" s="89">
        <v>-5163.6088587419963</v>
      </c>
      <c r="X48" s="76"/>
      <c r="Y48" s="89">
        <v>-2749.23467952797</v>
      </c>
      <c r="Z48" s="89">
        <v>1171.3418436018901</v>
      </c>
      <c r="AA48" s="89">
        <v>-633</v>
      </c>
      <c r="AB48" s="89">
        <v>-1069.7519645464799</v>
      </c>
      <c r="AC48" s="76"/>
      <c r="AD48" s="89">
        <v>889</v>
      </c>
      <c r="AE48" s="89">
        <v>-691.31068949046858</v>
      </c>
      <c r="AF48" s="89">
        <v>5924.2475082220353</v>
      </c>
      <c r="AG48" s="89">
        <v>1157.3132972849162</v>
      </c>
      <c r="AH48" s="76"/>
      <c r="AI48" s="89">
        <v>3433.2709342499875</v>
      </c>
      <c r="AJ48" s="89">
        <v>23776.177154249992</v>
      </c>
      <c r="AK48" s="89">
        <v>24545.147954250027</v>
      </c>
      <c r="AL48" s="89">
        <v>16378.292024249986</v>
      </c>
      <c r="AM48" s="76"/>
      <c r="AN48" s="89">
        <v>-10468.861219999959</v>
      </c>
      <c r="AO48" s="89">
        <v>-16933.020500000006</v>
      </c>
      <c r="AP48" s="89">
        <v>-18439.920189999953</v>
      </c>
      <c r="AQ48" s="89">
        <v>-18438.274091000007</v>
      </c>
      <c r="AR48" s="76"/>
      <c r="AS48" s="89">
        <v>-591.88294000001588</v>
      </c>
      <c r="AT48" s="89">
        <v>7213.9069799999706</v>
      </c>
      <c r="AU48" s="89">
        <v>-1347</v>
      </c>
      <c r="AV48" s="93">
        <v>1889.5160900000046</v>
      </c>
      <c r="AX48" s="89">
        <v>161.08594000000448</v>
      </c>
      <c r="AY48" s="89">
        <v>-2261.1187299999656</v>
      </c>
      <c r="AZ48" s="89">
        <v>-2287.2001899999977</v>
      </c>
      <c r="BA48" s="89">
        <v>418.46099999998842</v>
      </c>
      <c r="BC48" s="79"/>
    </row>
    <row r="49" spans="3:55" x14ac:dyDescent="0.25">
      <c r="C49" s="94" t="s">
        <v>203</v>
      </c>
      <c r="E49" s="95">
        <v>0</v>
      </c>
      <c r="F49" s="95">
        <v>19</v>
      </c>
      <c r="G49" s="95">
        <v>10</v>
      </c>
      <c r="H49" s="95">
        <v>7</v>
      </c>
      <c r="I49" s="76"/>
      <c r="J49" s="95">
        <v>7.0084900000000001</v>
      </c>
      <c r="K49" s="95">
        <v>-2</v>
      </c>
      <c r="L49" s="95">
        <v>-3</v>
      </c>
      <c r="M49" s="95">
        <v>0</v>
      </c>
      <c r="N49" s="76"/>
      <c r="O49" s="95">
        <v>43.853670000000001</v>
      </c>
      <c r="P49" s="95">
        <v>-6</v>
      </c>
      <c r="Q49" s="95">
        <v>8.9757899999999999</v>
      </c>
      <c r="R49" s="95">
        <v>-82</v>
      </c>
      <c r="S49" s="76"/>
      <c r="T49" s="95">
        <v>10.8667</v>
      </c>
      <c r="U49" s="95">
        <v>177.26331999999999</v>
      </c>
      <c r="V49" s="95">
        <v>73.392120000000006</v>
      </c>
      <c r="W49" s="95">
        <v>3.8227600000000002</v>
      </c>
      <c r="X49" s="76"/>
      <c r="Y49" s="95">
        <v>-1.165</v>
      </c>
      <c r="Z49" s="95">
        <v>-5</v>
      </c>
      <c r="AA49" s="95">
        <v>-4</v>
      </c>
      <c r="AB49" s="95">
        <v>13.70748</v>
      </c>
      <c r="AC49" s="76"/>
      <c r="AD49" s="95">
        <v>-25</v>
      </c>
      <c r="AE49" s="95">
        <v>1</v>
      </c>
      <c r="AF49" s="95">
        <v>83</v>
      </c>
      <c r="AG49" s="95">
        <v>124.44122</v>
      </c>
      <c r="AH49" s="76"/>
      <c r="AI49" s="95">
        <v>-124.43647999999999</v>
      </c>
      <c r="AJ49" s="95">
        <v>-137.17957000000001</v>
      </c>
      <c r="AK49" s="95">
        <v>-95.531059999999997</v>
      </c>
      <c r="AL49" s="95">
        <v>-133.26</v>
      </c>
      <c r="AM49" s="76"/>
      <c r="AN49" s="95">
        <v>-61.041559999999997</v>
      </c>
      <c r="AO49" s="95">
        <v>8.7843900000000001</v>
      </c>
      <c r="AP49" s="95">
        <v>-70.540970000000002</v>
      </c>
      <c r="AQ49" s="95">
        <v>31.056840000000001</v>
      </c>
      <c r="AR49" s="76"/>
      <c r="AS49" s="95">
        <v>26.75104</v>
      </c>
      <c r="AT49" s="95">
        <v>-250.35795999999999</v>
      </c>
      <c r="AU49" s="95">
        <v>63</v>
      </c>
      <c r="AV49" s="95">
        <v>-29.784269999999999</v>
      </c>
      <c r="AX49" s="95">
        <v>15.2781</v>
      </c>
      <c r="AY49" s="95">
        <v>103.89419000000001</v>
      </c>
      <c r="AZ49" s="95">
        <v>55.665980000000005</v>
      </c>
      <c r="BA49" s="96">
        <v>46.760510000000004</v>
      </c>
      <c r="BC49" s="79"/>
    </row>
    <row r="50" spans="3:55" x14ac:dyDescent="0.25">
      <c r="C50" s="57" t="s">
        <v>204</v>
      </c>
      <c r="E50" s="89">
        <v>1381.0018594013</v>
      </c>
      <c r="F50" s="89">
        <v>1381</v>
      </c>
      <c r="G50" s="89">
        <v>1381</v>
      </c>
      <c r="H50" s="89">
        <v>1381</v>
      </c>
      <c r="I50" s="76"/>
      <c r="J50" s="89">
        <v>31610.313598519999</v>
      </c>
      <c r="K50" s="89">
        <v>31610</v>
      </c>
      <c r="L50" s="89">
        <v>31610</v>
      </c>
      <c r="M50" s="89">
        <v>31610</v>
      </c>
      <c r="N50" s="76"/>
      <c r="O50" s="89">
        <v>10051.2636872</v>
      </c>
      <c r="P50" s="89">
        <v>10051</v>
      </c>
      <c r="Q50" s="89">
        <v>10051.2636872</v>
      </c>
      <c r="R50" s="89">
        <v>10051</v>
      </c>
      <c r="S50" s="76"/>
      <c r="T50" s="89">
        <v>11073.131079999999</v>
      </c>
      <c r="U50" s="89">
        <v>11073.131079999999</v>
      </c>
      <c r="V50" s="89">
        <v>11073.131079999999</v>
      </c>
      <c r="W50" s="89">
        <v>11073.131079999999</v>
      </c>
      <c r="X50" s="76"/>
      <c r="Y50" s="89">
        <v>5913.624159</v>
      </c>
      <c r="Z50" s="89">
        <v>5914</v>
      </c>
      <c r="AA50" s="89">
        <v>5913.624159</v>
      </c>
      <c r="AB50" s="89">
        <v>5913.624159</v>
      </c>
      <c r="AC50" s="76"/>
      <c r="AD50" s="89">
        <v>4858</v>
      </c>
      <c r="AE50" s="89">
        <v>4857.8738800000001</v>
      </c>
      <c r="AF50" s="89">
        <v>4857.8738800000001</v>
      </c>
      <c r="AG50" s="89">
        <v>4857.8738800000001</v>
      </c>
      <c r="AH50" s="76"/>
      <c r="AI50" s="89">
        <v>6139.6252999999997</v>
      </c>
      <c r="AJ50" s="89">
        <v>6139.6252999999997</v>
      </c>
      <c r="AK50" s="89">
        <v>6139.6252999999997</v>
      </c>
      <c r="AL50" s="89">
        <v>6139.6252999999997</v>
      </c>
      <c r="AM50" s="76"/>
      <c r="AN50" s="89">
        <v>22384.53</v>
      </c>
      <c r="AO50" s="89">
        <v>22384.53</v>
      </c>
      <c r="AP50" s="89">
        <v>22384.53</v>
      </c>
      <c r="AQ50" s="89">
        <v>22384.53</v>
      </c>
      <c r="AR50" s="76"/>
      <c r="AS50" s="89">
        <v>3977.44</v>
      </c>
      <c r="AT50" s="89">
        <v>3977.44</v>
      </c>
      <c r="AU50" s="89">
        <v>3977</v>
      </c>
      <c r="AV50" s="89">
        <v>3977.44</v>
      </c>
      <c r="AX50" s="89">
        <v>5837.1412700000001</v>
      </c>
      <c r="AY50" s="89">
        <v>5837.1412700000001</v>
      </c>
      <c r="AZ50" s="89">
        <v>5837.1412700000001</v>
      </c>
      <c r="BA50" s="89">
        <v>5837.1412700000001</v>
      </c>
      <c r="BC50" s="79"/>
    </row>
    <row r="51" spans="3:55" x14ac:dyDescent="0.25">
      <c r="C51" s="57" t="s">
        <v>205</v>
      </c>
      <c r="E51" s="89">
        <v>2558.2506569299999</v>
      </c>
      <c r="F51" s="89">
        <v>1826</v>
      </c>
      <c r="G51" s="89">
        <v>1752</v>
      </c>
      <c r="H51" s="89">
        <v>31610</v>
      </c>
      <c r="I51" s="76"/>
      <c r="J51" s="89">
        <v>33501.748231471996</v>
      </c>
      <c r="K51" s="89">
        <v>29357</v>
      </c>
      <c r="L51" s="89">
        <v>24610</v>
      </c>
      <c r="M51" s="89">
        <v>10051</v>
      </c>
      <c r="N51" s="76"/>
      <c r="O51" s="89">
        <v>14924.334994174</v>
      </c>
      <c r="P51" s="89">
        <v>14245</v>
      </c>
      <c r="Q51" s="89">
        <v>10562.553906317</v>
      </c>
      <c r="R51" s="89">
        <v>11073</v>
      </c>
      <c r="S51" s="76"/>
      <c r="T51" s="89">
        <v>16385.631267465</v>
      </c>
      <c r="U51" s="89">
        <v>12501.010050000001</v>
      </c>
      <c r="V51" s="89">
        <v>6244.8863910419996</v>
      </c>
      <c r="W51" s="89">
        <v>5913.624159</v>
      </c>
      <c r="X51" s="76"/>
      <c r="Y51" s="89">
        <v>3163.2578899999999</v>
      </c>
      <c r="Z51" s="89">
        <v>7080</v>
      </c>
      <c r="AA51" s="89">
        <v>5276.7043400000002</v>
      </c>
      <c r="AB51" s="89">
        <v>4857.8738800000001</v>
      </c>
      <c r="AC51" s="76"/>
      <c r="AD51" s="89">
        <v>5722</v>
      </c>
      <c r="AE51" s="89">
        <v>4167.5720799999999</v>
      </c>
      <c r="AF51" s="89">
        <v>10865.32978</v>
      </c>
      <c r="AG51" s="89">
        <v>6139.6252999999997</v>
      </c>
      <c r="AH51" s="76"/>
      <c r="AI51" s="89">
        <v>9448.45975</v>
      </c>
      <c r="AJ51" s="89">
        <v>29915.97696</v>
      </c>
      <c r="AK51" s="89">
        <v>30589.238440000001</v>
      </c>
      <c r="AL51" s="89">
        <v>22384.53</v>
      </c>
      <c r="AM51" s="76"/>
      <c r="AN51" s="89">
        <v>11854.17</v>
      </c>
      <c r="AO51" s="89">
        <v>5451.0697699999992</v>
      </c>
      <c r="AP51" s="89">
        <v>3874.06709</v>
      </c>
      <c r="AQ51" s="89">
        <v>3977.44</v>
      </c>
      <c r="AR51" s="76"/>
      <c r="AS51" s="89">
        <v>3412.6302799999999</v>
      </c>
      <c r="AT51" s="89">
        <v>11190.861080000001</v>
      </c>
      <c r="AU51" s="89">
        <v>2694</v>
      </c>
      <c r="AV51" s="89">
        <v>5837.1412700000001</v>
      </c>
      <c r="AX51" s="89">
        <v>6012.8082299999996</v>
      </c>
      <c r="AY51" s="89">
        <v>3576.4547900000007</v>
      </c>
      <c r="AZ51" s="89">
        <v>3605.6032500000001</v>
      </c>
      <c r="BA51" s="89">
        <v>6302.0190299999995</v>
      </c>
      <c r="BB51" s="79"/>
      <c r="BC51" s="79"/>
    </row>
    <row r="52" spans="3:55" x14ac:dyDescent="0.25"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X52" s="79"/>
      <c r="AY52" s="79"/>
      <c r="AZ52" s="79"/>
      <c r="BA52" s="79"/>
      <c r="BC52" s="79"/>
    </row>
    <row r="53" spans="3:55" x14ac:dyDescent="0.25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X53" s="79"/>
      <c r="AY53" s="79"/>
      <c r="AZ53" s="79"/>
      <c r="BA53" s="79"/>
    </row>
    <row r="54" spans="3:55" x14ac:dyDescent="0.25"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X54" s="79"/>
      <c r="AY54" s="79"/>
      <c r="AZ54" s="79"/>
      <c r="BA54" s="79"/>
    </row>
    <row r="55" spans="3:55" x14ac:dyDescent="0.25"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X55" s="79"/>
      <c r="AY55" s="79"/>
      <c r="AZ55" s="79"/>
      <c r="BA55" s="79"/>
    </row>
    <row r="56" spans="3:55" x14ac:dyDescent="0.25">
      <c r="E56" s="79"/>
      <c r="F56" s="79"/>
      <c r="G56" s="79"/>
      <c r="H56" s="79"/>
      <c r="J56" s="79"/>
      <c r="K56" s="79"/>
      <c r="L56" s="79"/>
      <c r="M56" s="79"/>
      <c r="O56" s="79"/>
      <c r="P56" s="79"/>
      <c r="Q56" s="79"/>
      <c r="R56" s="79"/>
      <c r="T56" s="79"/>
      <c r="U56" s="79"/>
      <c r="V56" s="79"/>
      <c r="W56" s="79"/>
    </row>
    <row r="57" spans="3:55" x14ac:dyDescent="0.25">
      <c r="E57" s="79"/>
      <c r="F57" s="79"/>
      <c r="G57" s="79"/>
      <c r="H57" s="79"/>
      <c r="J57" s="79"/>
      <c r="K57" s="79"/>
      <c r="L57" s="79"/>
      <c r="M57" s="79"/>
      <c r="O57" s="79"/>
      <c r="P57" s="79"/>
      <c r="Q57" s="79"/>
      <c r="R57" s="79"/>
      <c r="T57" s="79"/>
      <c r="U57" s="79"/>
      <c r="V57" s="79"/>
      <c r="W57" s="79"/>
    </row>
    <row r="58" spans="3:55" x14ac:dyDescent="0.25">
      <c r="E58" s="79"/>
      <c r="F58" s="79"/>
      <c r="G58" s="79"/>
      <c r="H58" s="79"/>
      <c r="J58" s="79"/>
      <c r="K58" s="79"/>
      <c r="L58" s="79"/>
      <c r="M58" s="79"/>
      <c r="O58" s="79"/>
      <c r="P58" s="79"/>
      <c r="Q58" s="79"/>
      <c r="R58" s="79"/>
      <c r="T58" s="79"/>
      <c r="U58" s="79"/>
      <c r="V58" s="79"/>
      <c r="W58" s="79"/>
    </row>
    <row r="59" spans="3:55" x14ac:dyDescent="0.25">
      <c r="E59" s="79"/>
      <c r="F59" s="79"/>
      <c r="G59" s="79"/>
      <c r="H59" s="79"/>
      <c r="J59" s="79"/>
      <c r="K59" s="79"/>
      <c r="L59" s="79"/>
      <c r="M59" s="79"/>
      <c r="O59" s="79"/>
      <c r="P59" s="79"/>
      <c r="Q59" s="79"/>
      <c r="R59" s="79"/>
      <c r="T59" s="79"/>
      <c r="U59" s="79"/>
      <c r="V59" s="79"/>
      <c r="W59" s="79"/>
    </row>
    <row r="60" spans="3:55" x14ac:dyDescent="0.25">
      <c r="E60" s="79"/>
      <c r="F60" s="79"/>
      <c r="G60" s="79"/>
      <c r="H60" s="79"/>
      <c r="J60" s="79"/>
      <c r="K60" s="79"/>
      <c r="L60" s="79"/>
      <c r="M60" s="79"/>
      <c r="O60" s="79"/>
      <c r="P60" s="79"/>
      <c r="Q60" s="79"/>
      <c r="R60" s="79"/>
      <c r="T60" s="79"/>
      <c r="U60" s="79"/>
      <c r="V60" s="79"/>
      <c r="W60" s="79"/>
    </row>
    <row r="61" spans="3:55" x14ac:dyDescent="0.25">
      <c r="E61" s="79"/>
      <c r="F61" s="79"/>
      <c r="G61" s="79"/>
      <c r="H61" s="79"/>
      <c r="J61" s="79"/>
      <c r="K61" s="79"/>
      <c r="L61" s="79"/>
      <c r="M61" s="79"/>
      <c r="O61" s="79"/>
      <c r="P61" s="79"/>
      <c r="Q61" s="79"/>
      <c r="R61" s="79"/>
      <c r="T61" s="79"/>
      <c r="U61" s="79"/>
      <c r="V61" s="79"/>
      <c r="W61" s="79"/>
    </row>
    <row r="62" spans="3:55" x14ac:dyDescent="0.25">
      <c r="E62" s="79"/>
      <c r="F62" s="79"/>
      <c r="G62" s="79"/>
      <c r="H62" s="79"/>
      <c r="J62" s="79"/>
      <c r="K62" s="79"/>
      <c r="L62" s="79"/>
      <c r="M62" s="79"/>
      <c r="O62" s="79"/>
      <c r="P62" s="79"/>
      <c r="Q62" s="79"/>
      <c r="R62" s="79"/>
      <c r="T62" s="79"/>
      <c r="U62" s="79"/>
      <c r="V62" s="79"/>
      <c r="W62" s="79"/>
    </row>
    <row r="63" spans="3:55" x14ac:dyDescent="0.25">
      <c r="E63" s="79"/>
      <c r="F63" s="79"/>
      <c r="G63" s="79"/>
      <c r="H63" s="79"/>
      <c r="J63" s="79"/>
      <c r="K63" s="79"/>
      <c r="L63" s="79"/>
      <c r="M63" s="79"/>
      <c r="O63" s="79"/>
      <c r="P63" s="79"/>
      <c r="Q63" s="79"/>
      <c r="R63" s="79"/>
      <c r="T63" s="79"/>
      <c r="U63" s="79"/>
      <c r="V63" s="79"/>
      <c r="W63" s="79"/>
    </row>
    <row r="64" spans="3:55" x14ac:dyDescent="0.25">
      <c r="E64" s="79"/>
      <c r="F64" s="79"/>
      <c r="G64" s="79"/>
      <c r="H64" s="79"/>
      <c r="J64" s="79"/>
      <c r="K64" s="79"/>
      <c r="L64" s="79"/>
      <c r="M64" s="79"/>
      <c r="O64" s="79"/>
      <c r="P64" s="79"/>
      <c r="Q64" s="79"/>
      <c r="R64" s="79"/>
      <c r="T64" s="79"/>
      <c r="U64" s="79"/>
      <c r="V64" s="79"/>
      <c r="W64" s="79"/>
    </row>
    <row r="65" spans="5:23" x14ac:dyDescent="0.25">
      <c r="E65" s="79"/>
      <c r="F65" s="79"/>
      <c r="G65" s="79"/>
      <c r="H65" s="79"/>
      <c r="J65" s="79"/>
      <c r="K65" s="79"/>
      <c r="L65" s="79"/>
      <c r="M65" s="79"/>
      <c r="O65" s="79"/>
      <c r="P65" s="79"/>
      <c r="Q65" s="79"/>
      <c r="R65" s="79"/>
      <c r="T65" s="79"/>
      <c r="U65" s="79"/>
      <c r="V65" s="79"/>
      <c r="W65" s="79"/>
    </row>
    <row r="66" spans="5:23" x14ac:dyDescent="0.25">
      <c r="E66" s="79"/>
      <c r="F66" s="79"/>
      <c r="G66" s="79"/>
      <c r="H66" s="79"/>
      <c r="J66" s="79"/>
      <c r="K66" s="79"/>
      <c r="L66" s="79"/>
      <c r="M66" s="79"/>
      <c r="O66" s="79"/>
      <c r="P66" s="79"/>
      <c r="Q66" s="79"/>
      <c r="R66" s="79"/>
      <c r="T66" s="79"/>
      <c r="U66" s="79"/>
      <c r="V66" s="79"/>
      <c r="W66" s="79"/>
    </row>
    <row r="67" spans="5:23" x14ac:dyDescent="0.25">
      <c r="E67" s="79"/>
      <c r="F67" s="79"/>
      <c r="G67" s="79"/>
      <c r="H67" s="79"/>
      <c r="J67" s="79"/>
      <c r="K67" s="79"/>
      <c r="L67" s="79"/>
      <c r="M67" s="79"/>
      <c r="O67" s="79"/>
      <c r="P67" s="79"/>
      <c r="Q67" s="79"/>
      <c r="R67" s="79"/>
      <c r="T67" s="79"/>
      <c r="U67" s="79"/>
      <c r="V67" s="79"/>
      <c r="W67" s="79"/>
    </row>
    <row r="68" spans="5:23" x14ac:dyDescent="0.25">
      <c r="E68" s="79"/>
      <c r="F68" s="79"/>
      <c r="G68" s="79"/>
      <c r="H68" s="79"/>
      <c r="J68" s="79"/>
      <c r="K68" s="79"/>
      <c r="L68" s="79"/>
      <c r="M68" s="79"/>
      <c r="O68" s="79"/>
      <c r="P68" s="79"/>
      <c r="Q68" s="79"/>
      <c r="R68" s="79"/>
      <c r="T68" s="79"/>
      <c r="U68" s="79"/>
      <c r="V68" s="79"/>
      <c r="W68" s="79"/>
    </row>
    <row r="69" spans="5:23" x14ac:dyDescent="0.25">
      <c r="E69" s="79"/>
      <c r="F69" s="79"/>
      <c r="G69" s="79"/>
      <c r="H69" s="79"/>
      <c r="J69" s="79"/>
      <c r="K69" s="79"/>
      <c r="L69" s="79"/>
      <c r="M69" s="79"/>
      <c r="O69" s="79"/>
      <c r="P69" s="79"/>
      <c r="Q69" s="79"/>
      <c r="R69" s="79"/>
      <c r="T69" s="79"/>
      <c r="U69" s="79"/>
      <c r="V69" s="79"/>
      <c r="W69" s="79"/>
    </row>
    <row r="70" spans="5:23" x14ac:dyDescent="0.25">
      <c r="E70" s="79"/>
      <c r="F70" s="79"/>
      <c r="G70" s="79"/>
      <c r="H70" s="79"/>
      <c r="J70" s="79"/>
      <c r="K70" s="79"/>
      <c r="L70" s="79"/>
      <c r="M70" s="79"/>
      <c r="O70" s="79"/>
      <c r="P70" s="79"/>
      <c r="Q70" s="79"/>
      <c r="R70" s="79"/>
      <c r="T70" s="79"/>
      <c r="U70" s="79"/>
      <c r="V70" s="79"/>
      <c r="W70" s="79"/>
    </row>
    <row r="71" spans="5:23" x14ac:dyDescent="0.25">
      <c r="E71" s="79"/>
      <c r="F71" s="79"/>
      <c r="G71" s="79"/>
      <c r="H71" s="79"/>
      <c r="J71" s="79"/>
      <c r="K71" s="79"/>
      <c r="L71" s="79"/>
      <c r="M71" s="79"/>
      <c r="O71" s="79"/>
      <c r="P71" s="79"/>
      <c r="Q71" s="79"/>
      <c r="R71" s="79"/>
      <c r="T71" s="79"/>
      <c r="U71" s="79"/>
      <c r="V71" s="79"/>
      <c r="W71" s="79"/>
    </row>
    <row r="72" spans="5:23" x14ac:dyDescent="0.25">
      <c r="E72" s="79"/>
      <c r="F72" s="79"/>
      <c r="G72" s="79"/>
      <c r="H72" s="79"/>
      <c r="J72" s="79"/>
      <c r="K72" s="79"/>
      <c r="L72" s="79"/>
      <c r="M72" s="79"/>
      <c r="O72" s="79"/>
      <c r="P72" s="79"/>
      <c r="Q72" s="79"/>
      <c r="R72" s="79"/>
      <c r="T72" s="79"/>
      <c r="U72" s="79"/>
      <c r="V72" s="79"/>
      <c r="W72" s="79"/>
    </row>
    <row r="73" spans="5:23" x14ac:dyDescent="0.25">
      <c r="E73" s="79"/>
      <c r="F73" s="79"/>
      <c r="G73" s="79"/>
      <c r="H73" s="79"/>
      <c r="J73" s="79"/>
      <c r="K73" s="79"/>
      <c r="L73" s="79"/>
      <c r="M73" s="79"/>
      <c r="O73" s="79"/>
      <c r="P73" s="79"/>
      <c r="Q73" s="79"/>
      <c r="R73" s="79"/>
      <c r="T73" s="79"/>
      <c r="U73" s="79"/>
      <c r="V73" s="79"/>
      <c r="W73" s="79"/>
    </row>
    <row r="74" spans="5:23" x14ac:dyDescent="0.25">
      <c r="E74" s="79"/>
      <c r="F74" s="79"/>
      <c r="G74" s="79"/>
      <c r="H74" s="79"/>
      <c r="J74" s="79"/>
      <c r="K74" s="79"/>
      <c r="L74" s="79"/>
      <c r="M74" s="79"/>
      <c r="O74" s="79"/>
      <c r="P74" s="79"/>
      <c r="Q74" s="79"/>
      <c r="R74" s="79"/>
      <c r="T74" s="79"/>
      <c r="U74" s="79"/>
      <c r="V74" s="79"/>
      <c r="W74" s="79"/>
    </row>
    <row r="75" spans="5:23" x14ac:dyDescent="0.25">
      <c r="E75" s="79"/>
      <c r="F75" s="79"/>
      <c r="G75" s="79"/>
      <c r="H75" s="79"/>
      <c r="J75" s="79"/>
      <c r="K75" s="79"/>
      <c r="L75" s="79"/>
      <c r="M75" s="79"/>
      <c r="O75" s="79"/>
      <c r="P75" s="79"/>
      <c r="Q75" s="79"/>
      <c r="R75" s="79"/>
      <c r="T75" s="79"/>
      <c r="U75" s="79"/>
      <c r="V75" s="79"/>
      <c r="W75" s="79"/>
    </row>
    <row r="76" spans="5:23" x14ac:dyDescent="0.25">
      <c r="E76" s="79"/>
      <c r="F76" s="79"/>
      <c r="G76" s="79"/>
      <c r="H76" s="79"/>
      <c r="J76" s="79"/>
      <c r="K76" s="79"/>
      <c r="L76" s="79"/>
      <c r="M76" s="79"/>
      <c r="O76" s="79"/>
      <c r="P76" s="79"/>
      <c r="Q76" s="79"/>
      <c r="R76" s="79"/>
      <c r="T76" s="79"/>
      <c r="U76" s="79"/>
      <c r="V76" s="79"/>
      <c r="W76" s="79"/>
    </row>
    <row r="77" spans="5:23" x14ac:dyDescent="0.25">
      <c r="E77" s="79"/>
      <c r="F77" s="79"/>
      <c r="G77" s="79"/>
      <c r="H77" s="79"/>
      <c r="J77" s="79"/>
      <c r="K77" s="79"/>
      <c r="L77" s="79"/>
      <c r="M77" s="79"/>
      <c r="O77" s="79"/>
      <c r="P77" s="79"/>
      <c r="Q77" s="79"/>
      <c r="R77" s="79"/>
      <c r="T77" s="79"/>
      <c r="U77" s="79"/>
      <c r="V77" s="79"/>
      <c r="W77" s="79"/>
    </row>
    <row r="78" spans="5:23" x14ac:dyDescent="0.25">
      <c r="E78" s="79"/>
      <c r="F78" s="79"/>
      <c r="G78" s="79"/>
      <c r="H78" s="79"/>
      <c r="J78" s="79"/>
      <c r="K78" s="79"/>
      <c r="L78" s="79"/>
      <c r="M78" s="79"/>
      <c r="O78" s="79"/>
      <c r="P78" s="79"/>
      <c r="Q78" s="79"/>
      <c r="R78" s="79"/>
      <c r="T78" s="79"/>
      <c r="U78" s="79"/>
      <c r="V78" s="79"/>
      <c r="W78" s="79"/>
    </row>
    <row r="79" spans="5:23" x14ac:dyDescent="0.25">
      <c r="E79" s="79"/>
      <c r="F79" s="79"/>
      <c r="G79" s="79"/>
      <c r="H79" s="79"/>
      <c r="J79" s="79"/>
      <c r="K79" s="79"/>
      <c r="L79" s="79"/>
      <c r="M79" s="79"/>
      <c r="O79" s="79"/>
      <c r="P79" s="79"/>
      <c r="Q79" s="79"/>
      <c r="R79" s="79"/>
      <c r="T79" s="79"/>
      <c r="U79" s="79"/>
      <c r="V79" s="79"/>
      <c r="W79" s="79"/>
    </row>
    <row r="80" spans="5:23" x14ac:dyDescent="0.25">
      <c r="E80" s="79"/>
      <c r="F80" s="79"/>
      <c r="G80" s="79"/>
      <c r="H80" s="79"/>
      <c r="J80" s="79"/>
      <c r="K80" s="79"/>
      <c r="L80" s="79"/>
      <c r="M80" s="79"/>
      <c r="O80" s="79"/>
      <c r="P80" s="79"/>
      <c r="Q80" s="79"/>
      <c r="R80" s="79"/>
      <c r="T80" s="79"/>
      <c r="U80" s="79"/>
      <c r="V80" s="79"/>
      <c r="W80" s="79"/>
    </row>
    <row r="81" spans="5:23" x14ac:dyDescent="0.25">
      <c r="E81" s="79"/>
      <c r="F81" s="79"/>
      <c r="G81" s="79"/>
      <c r="H81" s="79"/>
      <c r="J81" s="79"/>
      <c r="K81" s="79"/>
      <c r="L81" s="79"/>
      <c r="M81" s="79"/>
      <c r="O81" s="79"/>
      <c r="P81" s="79"/>
      <c r="Q81" s="79"/>
      <c r="R81" s="79"/>
      <c r="T81" s="79"/>
      <c r="U81" s="79"/>
      <c r="V81" s="79"/>
      <c r="W81" s="79"/>
    </row>
    <row r="82" spans="5:23" x14ac:dyDescent="0.25">
      <c r="E82" s="79"/>
      <c r="F82" s="79"/>
      <c r="G82" s="79"/>
      <c r="H82" s="79"/>
      <c r="J82" s="79"/>
      <c r="K82" s="79"/>
      <c r="L82" s="79"/>
      <c r="M82" s="79"/>
      <c r="O82" s="79"/>
      <c r="P82" s="79"/>
      <c r="Q82" s="79"/>
      <c r="R82" s="79"/>
      <c r="T82" s="79"/>
      <c r="U82" s="79"/>
      <c r="V82" s="79"/>
      <c r="W82" s="79"/>
    </row>
    <row r="83" spans="5:23" x14ac:dyDescent="0.25">
      <c r="E83" s="79"/>
      <c r="F83" s="79"/>
      <c r="G83" s="79"/>
      <c r="H83" s="79"/>
      <c r="J83" s="79"/>
      <c r="K83" s="79"/>
      <c r="L83" s="79"/>
      <c r="M83" s="79"/>
      <c r="O83" s="79"/>
      <c r="P83" s="79"/>
      <c r="Q83" s="79"/>
      <c r="R83" s="79"/>
      <c r="T83" s="79"/>
      <c r="U83" s="79"/>
      <c r="V83" s="79"/>
      <c r="W83" s="79"/>
    </row>
    <row r="84" spans="5:23" x14ac:dyDescent="0.25">
      <c r="E84" s="79"/>
      <c r="F84" s="79"/>
      <c r="G84" s="79"/>
      <c r="H84" s="79"/>
      <c r="J84" s="79"/>
      <c r="K84" s="79"/>
      <c r="L84" s="79"/>
      <c r="M84" s="79"/>
      <c r="O84" s="79"/>
      <c r="P84" s="79"/>
      <c r="Q84" s="79"/>
      <c r="R84" s="79"/>
      <c r="T84" s="79"/>
      <c r="U84" s="79"/>
      <c r="V84" s="79"/>
      <c r="W84" s="79"/>
    </row>
    <row r="85" spans="5:23" x14ac:dyDescent="0.25">
      <c r="E85" s="79"/>
      <c r="F85" s="79"/>
      <c r="G85" s="79"/>
      <c r="H85" s="79"/>
      <c r="J85" s="79"/>
      <c r="K85" s="79"/>
      <c r="L85" s="79"/>
      <c r="M85" s="79"/>
      <c r="O85" s="79"/>
      <c r="P85" s="79"/>
      <c r="Q85" s="79"/>
      <c r="R85" s="79"/>
      <c r="T85" s="79"/>
      <c r="U85" s="79"/>
      <c r="V85" s="79"/>
      <c r="W85" s="79"/>
    </row>
    <row r="86" spans="5:23" x14ac:dyDescent="0.25">
      <c r="E86" s="79"/>
      <c r="F86" s="79"/>
      <c r="G86" s="79"/>
      <c r="H86" s="79"/>
      <c r="J86" s="79"/>
      <c r="K86" s="79"/>
      <c r="L86" s="79"/>
      <c r="M86" s="79"/>
      <c r="O86" s="79"/>
      <c r="P86" s="79"/>
      <c r="Q86" s="79"/>
      <c r="R86" s="79"/>
      <c r="T86" s="79"/>
      <c r="U86" s="79"/>
      <c r="V86" s="79"/>
      <c r="W86" s="79"/>
    </row>
    <row r="87" spans="5:23" x14ac:dyDescent="0.25">
      <c r="E87" s="79"/>
      <c r="F87" s="79"/>
      <c r="G87" s="79"/>
      <c r="H87" s="79"/>
      <c r="J87" s="79"/>
      <c r="K87" s="79"/>
      <c r="L87" s="79"/>
      <c r="M87" s="79"/>
      <c r="O87" s="79"/>
      <c r="P87" s="79"/>
      <c r="Q87" s="79"/>
      <c r="R87" s="79"/>
      <c r="T87" s="79"/>
      <c r="U87" s="79"/>
      <c r="V87" s="79"/>
      <c r="W87" s="79"/>
    </row>
    <row r="88" spans="5:23" x14ac:dyDescent="0.25">
      <c r="E88" s="79"/>
      <c r="F88" s="79"/>
      <c r="G88" s="79"/>
      <c r="H88" s="79"/>
      <c r="J88" s="79"/>
      <c r="K88" s="79"/>
      <c r="L88" s="79"/>
      <c r="M88" s="79"/>
      <c r="O88" s="79"/>
      <c r="P88" s="79"/>
      <c r="Q88" s="79"/>
      <c r="R88" s="79"/>
      <c r="T88" s="79"/>
      <c r="U88" s="79"/>
      <c r="V88" s="79"/>
      <c r="W88" s="79"/>
    </row>
    <row r="89" spans="5:23" x14ac:dyDescent="0.25">
      <c r="E89" s="79"/>
      <c r="F89" s="79"/>
      <c r="G89" s="79"/>
      <c r="H89" s="79"/>
      <c r="J89" s="79"/>
      <c r="K89" s="79"/>
      <c r="L89" s="79"/>
      <c r="M89" s="79"/>
      <c r="O89" s="79"/>
      <c r="P89" s="79"/>
      <c r="Q89" s="79"/>
      <c r="R89" s="79"/>
      <c r="T89" s="79"/>
      <c r="U89" s="79"/>
      <c r="V89" s="79"/>
      <c r="W89" s="79"/>
    </row>
    <row r="90" spans="5:23" x14ac:dyDescent="0.25">
      <c r="E90" s="79"/>
      <c r="F90" s="79"/>
      <c r="G90" s="79"/>
      <c r="H90" s="79"/>
      <c r="J90" s="79"/>
      <c r="K90" s="79"/>
      <c r="L90" s="79"/>
      <c r="M90" s="79"/>
      <c r="O90" s="79"/>
      <c r="P90" s="79"/>
      <c r="Q90" s="79"/>
      <c r="R90" s="79"/>
      <c r="T90" s="79"/>
      <c r="U90" s="79"/>
      <c r="V90" s="79"/>
      <c r="W90" s="79"/>
    </row>
    <row r="91" spans="5:23" x14ac:dyDescent="0.25">
      <c r="E91" s="79"/>
      <c r="F91" s="79"/>
      <c r="G91" s="79"/>
      <c r="H91" s="79"/>
      <c r="J91" s="79"/>
      <c r="K91" s="79"/>
      <c r="L91" s="79"/>
      <c r="M91" s="79"/>
      <c r="O91" s="79"/>
      <c r="P91" s="79"/>
      <c r="Q91" s="79"/>
      <c r="R91" s="79"/>
      <c r="T91" s="79"/>
      <c r="U91" s="79"/>
      <c r="V91" s="79"/>
      <c r="W91" s="79"/>
    </row>
    <row r="92" spans="5:23" x14ac:dyDescent="0.25">
      <c r="E92" s="79"/>
      <c r="F92" s="79"/>
      <c r="G92" s="79"/>
      <c r="H92" s="79"/>
      <c r="J92" s="79"/>
      <c r="K92" s="79"/>
      <c r="L92" s="79"/>
      <c r="M92" s="79"/>
      <c r="O92" s="79"/>
      <c r="P92" s="79"/>
      <c r="Q92" s="79"/>
      <c r="R92" s="79"/>
      <c r="T92" s="79"/>
      <c r="U92" s="79"/>
      <c r="V92" s="79"/>
      <c r="W92" s="79"/>
    </row>
    <row r="93" spans="5:23" x14ac:dyDescent="0.25">
      <c r="E93" s="79"/>
      <c r="F93" s="79"/>
      <c r="G93" s="79"/>
      <c r="H93" s="79"/>
      <c r="J93" s="79"/>
      <c r="K93" s="79"/>
      <c r="L93" s="79"/>
      <c r="M93" s="79"/>
      <c r="O93" s="79"/>
      <c r="P93" s="79"/>
      <c r="Q93" s="79"/>
      <c r="R93" s="79"/>
      <c r="T93" s="79"/>
      <c r="U93" s="79"/>
      <c r="V93" s="79"/>
      <c r="W93" s="79"/>
    </row>
    <row r="94" spans="5:23" x14ac:dyDescent="0.25">
      <c r="E94" s="79"/>
      <c r="F94" s="79"/>
      <c r="G94" s="79"/>
      <c r="H94" s="79"/>
      <c r="J94" s="79"/>
      <c r="K94" s="79"/>
      <c r="L94" s="79"/>
      <c r="M94" s="79"/>
      <c r="O94" s="79"/>
      <c r="P94" s="79"/>
      <c r="Q94" s="79"/>
      <c r="R94" s="79"/>
      <c r="T94" s="79"/>
      <c r="U94" s="79"/>
      <c r="V94" s="79"/>
      <c r="W94" s="79"/>
    </row>
    <row r="95" spans="5:23" x14ac:dyDescent="0.25">
      <c r="E95" s="79"/>
      <c r="F95" s="79"/>
      <c r="G95" s="79"/>
      <c r="H95" s="79"/>
      <c r="J95" s="79"/>
      <c r="K95" s="79"/>
      <c r="L95" s="79"/>
      <c r="M95" s="79"/>
      <c r="O95" s="79"/>
      <c r="P95" s="79"/>
      <c r="Q95" s="79"/>
      <c r="R95" s="79"/>
      <c r="T95" s="79"/>
      <c r="U95" s="79"/>
      <c r="V95" s="79"/>
      <c r="W95" s="79"/>
    </row>
    <row r="96" spans="5:23" x14ac:dyDescent="0.25">
      <c r="E96" s="79"/>
      <c r="F96" s="79"/>
      <c r="G96" s="79"/>
      <c r="H96" s="79"/>
      <c r="J96" s="79"/>
      <c r="K96" s="79"/>
      <c r="L96" s="79"/>
      <c r="M96" s="79"/>
      <c r="O96" s="79"/>
      <c r="P96" s="79"/>
      <c r="Q96" s="79"/>
      <c r="R96" s="79"/>
      <c r="T96" s="79"/>
      <c r="U96" s="79"/>
      <c r="V96" s="79"/>
      <c r="W96" s="79"/>
    </row>
    <row r="97" spans="5:23" x14ac:dyDescent="0.25">
      <c r="E97" s="79"/>
      <c r="F97" s="79"/>
      <c r="G97" s="79"/>
      <c r="H97" s="79"/>
      <c r="J97" s="79"/>
      <c r="K97" s="79"/>
      <c r="L97" s="79"/>
      <c r="M97" s="79"/>
      <c r="O97" s="79"/>
      <c r="P97" s="79"/>
      <c r="Q97" s="79"/>
      <c r="R97" s="79"/>
      <c r="T97" s="79"/>
      <c r="U97" s="79"/>
      <c r="V97" s="79"/>
      <c r="W97" s="79"/>
    </row>
    <row r="98" spans="5:23" x14ac:dyDescent="0.25">
      <c r="E98" s="79"/>
      <c r="F98" s="79"/>
      <c r="G98" s="79"/>
      <c r="H98" s="79"/>
      <c r="J98" s="79"/>
      <c r="K98" s="79"/>
      <c r="L98" s="79"/>
      <c r="M98" s="79"/>
      <c r="O98" s="79"/>
      <c r="P98" s="79"/>
      <c r="Q98" s="79"/>
      <c r="R98" s="79"/>
      <c r="T98" s="79"/>
      <c r="U98" s="79"/>
      <c r="V98" s="79"/>
      <c r="W98" s="79"/>
    </row>
    <row r="99" spans="5:23" x14ac:dyDescent="0.25">
      <c r="E99" s="79"/>
      <c r="F99" s="79"/>
      <c r="G99" s="79"/>
      <c r="H99" s="79"/>
      <c r="J99" s="79"/>
      <c r="K99" s="79"/>
      <c r="L99" s="79"/>
      <c r="M99" s="79"/>
      <c r="O99" s="79"/>
      <c r="P99" s="79"/>
      <c r="Q99" s="79"/>
      <c r="R99" s="79"/>
      <c r="T99" s="79"/>
      <c r="U99" s="79"/>
      <c r="V99" s="79"/>
      <c r="W99" s="79"/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093B-81BB-49AD-BB23-47515814D3C3}">
  <sheetPr>
    <tabColor rgb="FFC00000"/>
    <pageSetUpPr fitToPage="1"/>
  </sheetPr>
  <dimension ref="A1:BD29"/>
  <sheetViews>
    <sheetView showGridLines="0" zoomScale="115" zoomScaleNormal="115" workbookViewId="0">
      <pane xSplit="3" ySplit="2" topLeftCell="AN3" activePane="bottomRight" state="frozen"/>
      <selection activeCell="C1" sqref="C1:BM1048576"/>
      <selection pane="topRight" activeCell="C1" sqref="C1:BM1048576"/>
      <selection pane="bottomLeft" activeCell="C1" sqref="C1:BM1048576"/>
      <selection pane="bottomRight" activeCell="BA2" sqref="BA2"/>
    </sheetView>
  </sheetViews>
  <sheetFormatPr defaultColWidth="9.140625" defaultRowHeight="15" outlineLevelCol="1" x14ac:dyDescent="0.25"/>
  <cols>
    <col min="1" max="1" width="1.42578125" style="101" customWidth="1"/>
    <col min="2" max="2" width="1.42578125" style="100" customWidth="1"/>
    <col min="3" max="3" width="81.28515625" style="101" customWidth="1"/>
    <col min="4" max="4" width="1.5703125" style="101" customWidth="1"/>
    <col min="5" max="8" width="9.85546875" style="101" hidden="1" customWidth="1" outlineLevel="1"/>
    <col min="9" max="9" width="1.5703125" style="101" hidden="1" customWidth="1" outlineLevel="1"/>
    <col min="10" max="13" width="10.28515625" style="101" hidden="1" customWidth="1" outlineLevel="1"/>
    <col min="14" max="14" width="1.85546875" style="101" hidden="1" customWidth="1" outlineLevel="1"/>
    <col min="15" max="18" width="11.42578125" style="101" hidden="1" customWidth="1" outlineLevel="1"/>
    <col min="19" max="19" width="1.85546875" style="101" hidden="1" customWidth="1" outlineLevel="1"/>
    <col min="20" max="23" width="11.42578125" style="101" hidden="1" customWidth="1" outlineLevel="1"/>
    <col min="24" max="24" width="1.85546875" style="101" hidden="1" customWidth="1" outlineLevel="1"/>
    <col min="25" max="28" width="11.42578125" style="101" hidden="1" customWidth="1" outlineLevel="1"/>
    <col min="29" max="29" width="1.85546875" style="101" hidden="1" customWidth="1" outlineLevel="1"/>
    <col min="30" max="33" width="11.42578125" style="101" hidden="1" customWidth="1" outlineLevel="1"/>
    <col min="34" max="34" width="1.85546875" style="101" customWidth="1" collapsed="1"/>
    <col min="35" max="38" width="11.42578125" style="101" customWidth="1"/>
    <col min="39" max="39" width="1.85546875" style="101" customWidth="1"/>
    <col min="40" max="43" width="11.42578125" style="101" customWidth="1"/>
    <col min="44" max="44" width="1.85546875" style="101" customWidth="1"/>
    <col min="45" max="48" width="11.42578125" style="101" customWidth="1"/>
    <col min="49" max="49" width="2" style="101" customWidth="1"/>
    <col min="50" max="53" width="11.42578125" style="101" customWidth="1"/>
    <col min="54" max="54" width="9.140625" style="101"/>
    <col min="55" max="55" width="9.140625" style="2"/>
    <col min="56" max="56" width="10.85546875" style="2" bestFit="1" customWidth="1"/>
    <col min="57" max="16384" width="9.140625" style="101"/>
  </cols>
  <sheetData>
    <row r="1" spans="1:56" s="7" customFormat="1" ht="17.25" customHeight="1" x14ac:dyDescent="0.25">
      <c r="B1" s="97"/>
      <c r="E1" s="98">
        <v>42094</v>
      </c>
      <c r="F1" s="98">
        <v>42185</v>
      </c>
      <c r="G1" s="98">
        <v>42277</v>
      </c>
      <c r="H1" s="98">
        <v>42369</v>
      </c>
      <c r="J1" s="99" t="s">
        <v>88</v>
      </c>
      <c r="K1" s="99" t="s">
        <v>206</v>
      </c>
      <c r="L1" s="98">
        <v>42643</v>
      </c>
      <c r="M1" s="99" t="s">
        <v>207</v>
      </c>
      <c r="N1" s="99"/>
      <c r="O1" s="98">
        <v>42825</v>
      </c>
      <c r="P1" s="98">
        <v>42916</v>
      </c>
      <c r="Q1" s="98">
        <v>43008</v>
      </c>
      <c r="R1" s="98">
        <v>43100</v>
      </c>
      <c r="S1" s="99"/>
      <c r="T1" s="98">
        <v>43190</v>
      </c>
      <c r="U1" s="98">
        <v>43281</v>
      </c>
      <c r="V1" s="98">
        <v>43373</v>
      </c>
      <c r="W1" s="98">
        <v>43465</v>
      </c>
      <c r="X1" s="99"/>
      <c r="Y1" s="98">
        <v>43555</v>
      </c>
      <c r="Z1" s="98">
        <v>43646</v>
      </c>
      <c r="AA1" s="98">
        <v>43738</v>
      </c>
      <c r="AB1" s="98">
        <v>43830</v>
      </c>
      <c r="AC1" s="99"/>
      <c r="AD1" s="98">
        <v>43921</v>
      </c>
      <c r="AE1" s="98">
        <v>44012</v>
      </c>
      <c r="AF1" s="98">
        <v>44104</v>
      </c>
      <c r="AG1" s="98">
        <v>44196</v>
      </c>
      <c r="AH1" s="99"/>
      <c r="AI1" s="98">
        <v>44286</v>
      </c>
      <c r="AJ1" s="98">
        <v>44377</v>
      </c>
      <c r="AK1" s="98">
        <v>44469</v>
      </c>
      <c r="AL1" s="98">
        <v>44561</v>
      </c>
      <c r="AM1" s="99"/>
      <c r="AN1" s="98">
        <v>44651</v>
      </c>
      <c r="AO1" s="98">
        <v>44742</v>
      </c>
      <c r="AP1" s="98">
        <v>44834</v>
      </c>
      <c r="AQ1" s="98">
        <v>44926</v>
      </c>
      <c r="AR1" s="99"/>
      <c r="AS1" s="98">
        <v>45016</v>
      </c>
      <c r="AT1" s="98">
        <v>45107</v>
      </c>
      <c r="AU1" s="98">
        <v>45199</v>
      </c>
      <c r="AV1" s="98">
        <v>45291</v>
      </c>
      <c r="AX1" s="98">
        <v>45382</v>
      </c>
      <c r="AY1" s="98">
        <v>45473</v>
      </c>
      <c r="AZ1" s="98">
        <v>45565</v>
      </c>
      <c r="BA1" s="98">
        <v>45657</v>
      </c>
      <c r="BC1" s="2"/>
      <c r="BD1" s="2"/>
    </row>
    <row r="2" spans="1:56" s="100" customFormat="1" ht="19.5" customHeight="1" x14ac:dyDescent="0.25">
      <c r="C2" s="5" t="s">
        <v>208</v>
      </c>
      <c r="D2" s="101"/>
      <c r="E2" s="5" t="s">
        <v>1</v>
      </c>
      <c r="F2" s="5" t="s">
        <v>2</v>
      </c>
      <c r="G2" s="5" t="s">
        <v>3</v>
      </c>
      <c r="H2" s="5">
        <v>2015</v>
      </c>
      <c r="I2" s="102"/>
      <c r="J2" s="5" t="s">
        <v>4</v>
      </c>
      <c r="K2" s="5" t="s">
        <v>5</v>
      </c>
      <c r="L2" s="5" t="s">
        <v>6</v>
      </c>
      <c r="M2" s="5">
        <v>2016</v>
      </c>
      <c r="N2" s="103"/>
      <c r="O2" s="5" t="s">
        <v>7</v>
      </c>
      <c r="P2" s="5" t="s">
        <v>8</v>
      </c>
      <c r="Q2" s="5" t="s">
        <v>9</v>
      </c>
      <c r="R2" s="5">
        <v>2017</v>
      </c>
      <c r="S2" s="103"/>
      <c r="T2" s="5" t="s">
        <v>10</v>
      </c>
      <c r="U2" s="5" t="s">
        <v>11</v>
      </c>
      <c r="V2" s="5" t="s">
        <v>12</v>
      </c>
      <c r="W2" s="5">
        <v>2018</v>
      </c>
      <c r="X2" s="103"/>
      <c r="Y2" s="5" t="s">
        <v>13</v>
      </c>
      <c r="Z2" s="5" t="s">
        <v>14</v>
      </c>
      <c r="AA2" s="5" t="s">
        <v>15</v>
      </c>
      <c r="AB2" s="5">
        <v>2019</v>
      </c>
      <c r="AC2" s="103"/>
      <c r="AD2" s="5" t="s">
        <v>16</v>
      </c>
      <c r="AE2" s="5" t="s">
        <v>17</v>
      </c>
      <c r="AF2" s="5" t="s">
        <v>18</v>
      </c>
      <c r="AG2" s="5">
        <v>2020</v>
      </c>
      <c r="AH2" s="103"/>
      <c r="AI2" s="5" t="s">
        <v>19</v>
      </c>
      <c r="AJ2" s="5" t="s">
        <v>20</v>
      </c>
      <c r="AK2" s="5" t="s">
        <v>21</v>
      </c>
      <c r="AL2" s="5">
        <v>2021</v>
      </c>
      <c r="AM2" s="103"/>
      <c r="AN2" s="5" t="s">
        <v>22</v>
      </c>
      <c r="AO2" s="5" t="s">
        <v>23</v>
      </c>
      <c r="AP2" s="5" t="s">
        <v>24</v>
      </c>
      <c r="AQ2" s="5">
        <v>2022</v>
      </c>
      <c r="AR2" s="103"/>
      <c r="AS2" s="5" t="s">
        <v>25</v>
      </c>
      <c r="AT2" s="5" t="s">
        <v>26</v>
      </c>
      <c r="AU2" s="5" t="s">
        <v>27</v>
      </c>
      <c r="AV2" s="5">
        <v>2023</v>
      </c>
      <c r="AX2" s="5" t="s">
        <v>28</v>
      </c>
      <c r="AY2" s="5" t="s">
        <v>29</v>
      </c>
      <c r="AZ2" s="5" t="s">
        <v>30</v>
      </c>
      <c r="BA2" s="5">
        <v>2024</v>
      </c>
      <c r="BC2" s="2"/>
      <c r="BD2" s="2"/>
    </row>
    <row r="3" spans="1:56" s="100" customFormat="1" ht="7.9" customHeight="1" x14ac:dyDescent="0.25">
      <c r="BC3" s="2"/>
      <c r="BD3" s="2"/>
    </row>
    <row r="4" spans="1:56" ht="15.75" customHeight="1" x14ac:dyDescent="0.25">
      <c r="C4" s="104" t="s">
        <v>209</v>
      </c>
      <c r="E4" s="105">
        <v>0.15920000000000001</v>
      </c>
      <c r="F4" s="105">
        <f>IFERROR(RZiS!F40/RZiS!F39,0)</f>
        <v>0</v>
      </c>
      <c r="G4" s="105">
        <f>IFERROR(RZiS!G40/RZiS!G39,0)</f>
        <v>0</v>
      </c>
      <c r="H4" s="105">
        <v>0.1654991173166426</v>
      </c>
      <c r="J4" s="105">
        <v>0.15640000000000001</v>
      </c>
      <c r="K4" s="105">
        <f>IFERROR(RZiS!K40/RZiS!K39,0)</f>
        <v>0.1614748568035366</v>
      </c>
      <c r="L4" s="105">
        <f>IFERROR(RZiS!L40/RZiS!L39,0)</f>
        <v>0.16373412464382056</v>
      </c>
      <c r="M4" s="106">
        <f>IFERROR(RZiS!M40/RZiS!M39,0)</f>
        <v>0.16081060792285792</v>
      </c>
      <c r="N4" s="107"/>
      <c r="O4" s="106">
        <f>IFERROR(RZiS!O40/RZiS!O39,0)</f>
        <v>0.15846683193703939</v>
      </c>
      <c r="P4" s="106">
        <f>IFERROR(RZiS!P40/RZiS!P39,0)</f>
        <v>0.16175186781403805</v>
      </c>
      <c r="Q4" s="106">
        <f>IFERROR(RZiS!Q40/RZiS!Q39,0)</f>
        <v>0.15533956206637922</v>
      </c>
      <c r="R4" s="106">
        <f>IFERROR(RZiS!R40/RZiS!R39,0)</f>
        <v>0.1525112052736185</v>
      </c>
      <c r="S4" s="107"/>
      <c r="T4" s="106">
        <v>0.1386</v>
      </c>
      <c r="U4" s="106">
        <v>0.13100000000000001</v>
      </c>
      <c r="V4" s="106">
        <f>IFERROR(RZiS!V40/RZiS!V39,0)</f>
        <v>0.13413802763042512</v>
      </c>
      <c r="W4" s="106">
        <f>IFERROR(RZiS!W40/RZiS!W39,0)</f>
        <v>0.13577823565691496</v>
      </c>
      <c r="X4" s="107"/>
      <c r="Y4" s="106">
        <v>0.1424</v>
      </c>
      <c r="Z4" s="106">
        <v>0.15</v>
      </c>
      <c r="AA4" s="106">
        <f>IFERROR(RZiS!AA40/RZiS!AA39,0)</f>
        <v>0.1581943515685903</v>
      </c>
      <c r="AB4" s="106">
        <f>IFERROR(RZiS!AB40/RZiS!AB39,0)</f>
        <v>0.16208597075100312</v>
      </c>
      <c r="AC4" s="107"/>
      <c r="AD4" s="106">
        <f>IFERROR(RZiS!AD40/RZiS!AD39,0)</f>
        <v>0.17276628767649713</v>
      </c>
      <c r="AE4" s="106">
        <f>IFERROR(RZiS!AE40/RZiS!AE39,0)</f>
        <v>0.18329000016947397</v>
      </c>
      <c r="AF4" s="106">
        <f>IFERROR(RZiS!AF40/RZiS!AF39,0)</f>
        <v>0.1867258942021687</v>
      </c>
      <c r="AG4" s="106">
        <f>IFERROR(RZiS!AG40/RZiS!AG39,0)</f>
        <v>0.17878893526261586</v>
      </c>
      <c r="AH4" s="107"/>
      <c r="AI4" s="106">
        <f>IFERROR(RZiS!AI40/RZiS!AI39,0)</f>
        <v>0.16793960861824775</v>
      </c>
      <c r="AJ4" s="106">
        <f>IFERROR(RZiS!AJ40/RZiS!AJ39,0)</f>
        <v>0.14721520120886231</v>
      </c>
      <c r="AK4" s="106">
        <f>IFERROR(RZiS!AK40/RZiS!AK39,0)</f>
        <v>0.12553720948708283</v>
      </c>
      <c r="AL4" s="106">
        <f>IFERROR(RZiS!AL40/RZiS!AL39,0)</f>
        <v>0.11581828672499059</v>
      </c>
      <c r="AM4" s="107"/>
      <c r="AN4" s="106">
        <f>IFERROR(RZiS!AN40/RZiS!AN39,0)</f>
        <v>0.10274975328514582</v>
      </c>
      <c r="AO4" s="106">
        <f>IFERROR(RZiS!AO40/RZiS!AO39,0)</f>
        <v>0.10263387149049102</v>
      </c>
      <c r="AP4" s="106">
        <f>IFERROR(RZiS!AP40/RZiS!AP39,0)</f>
        <v>9.3937683605390676E-2</v>
      </c>
      <c r="AQ4" s="106">
        <f>IFERROR(RZiS!AQ40/RZiS!AQ39,0)</f>
        <v>9.5926399983925964E-2</v>
      </c>
      <c r="AR4" s="107"/>
      <c r="AS4" s="106">
        <f>IFERROR(RZiS!AS40/RZiS!AS39,0)</f>
        <v>0.11644418651360976</v>
      </c>
      <c r="AT4" s="106">
        <f>IFERROR(RZiS!AT40/RZiS!AT39,0)</f>
        <v>0.13215658009872561</v>
      </c>
      <c r="AU4" s="106">
        <f>IFERROR(RZiS!AU40/RZiS!AU39,0)</f>
        <v>0.16179157339028083</v>
      </c>
      <c r="AV4" s="106">
        <f>IFERROR(RZiS!AV40/RZiS!AV39,0)</f>
        <v>0.17876605744954852</v>
      </c>
      <c r="AX4" s="106">
        <f>IFERROR(RZiS!AX40/RZiS!AX39,0)</f>
        <v>0.1778574140653664</v>
      </c>
      <c r="AY4" s="106">
        <f>IFERROR(RZiS!AY40/RZiS!AY39,0)</f>
        <v>0.16893601904574604</v>
      </c>
      <c r="AZ4" s="106">
        <f>IFERROR(RZiS!AZ40/RZiS!AZ39,0)</f>
        <v>0.15688667607554652</v>
      </c>
      <c r="BA4" s="106">
        <f>IFERROR(RZiS!BA40/RZiS!BA39,0)</f>
        <v>0.14345282248966429</v>
      </c>
    </row>
    <row r="5" spans="1:56" ht="15.75" customHeight="1" x14ac:dyDescent="0.25">
      <c r="C5" s="104" t="s">
        <v>210</v>
      </c>
      <c r="E5" s="105">
        <f>IFERROR(RZiS!E42/RZiS!E39,0)</f>
        <v>0</v>
      </c>
      <c r="F5" s="105">
        <f>IFERROR(RZiS!F42/RZiS!F39,0)</f>
        <v>0</v>
      </c>
      <c r="G5" s="105">
        <f>IFERROR(RZiS!G42/RZiS!G39,0)</f>
        <v>0</v>
      </c>
      <c r="H5" s="105">
        <f>IFERROR(RZiS!H42/RZiS!H39,0)</f>
        <v>6.6020702936928258E-2</v>
      </c>
      <c r="J5" s="105">
        <f>IFERROR(RZiS!J42/RZiS!J39,0)</f>
        <v>6.5122397144157865E-2</v>
      </c>
      <c r="K5" s="105">
        <f>IFERROR(RZiS!K42/RZiS!K39,0)</f>
        <v>6.6442682916260917E-2</v>
      </c>
      <c r="L5" s="105">
        <f>IFERROR(RZiS!L42/RZiS!L39,0)</f>
        <v>6.5161583768625075E-2</v>
      </c>
      <c r="M5" s="106">
        <f>IFERROR(RZiS!M42/RZiS!M39,0)</f>
        <v>6.6079966593910244E-2</v>
      </c>
      <c r="N5" s="107"/>
      <c r="O5" s="106">
        <f>IFERROR(RZiS!O42/RZiS!O39,0)</f>
        <v>6.4277228572768755E-2</v>
      </c>
      <c r="P5" s="106">
        <f>IFERROR(RZiS!P42/RZiS!P39,0)</f>
        <v>6.2372329876041084E-2</v>
      </c>
      <c r="Q5" s="106">
        <f>IFERROR(RZiS!Q42/RZiS!Q39,0)</f>
        <v>5.7382905707685179E-2</v>
      </c>
      <c r="R5" s="106">
        <f>IFERROR(RZiS!R42/RZiS!R39,0)</f>
        <v>5.8669588683402205E-2</v>
      </c>
      <c r="S5" s="107"/>
      <c r="T5" s="106">
        <v>3.5900000000000001E-2</v>
      </c>
      <c r="U5" s="106">
        <v>2.9000000000000001E-2</v>
      </c>
      <c r="V5" s="106">
        <f>IFERROR(RZiS!V42/RZiS!V39,0)</f>
        <v>3.6926746746900288E-2</v>
      </c>
      <c r="W5" s="106">
        <f>IFERROR(RZiS!W42/RZiS!W39,0)</f>
        <v>3.256437736009983E-2</v>
      </c>
      <c r="X5" s="107"/>
      <c r="Y5" s="106">
        <v>3.6299999999999999E-2</v>
      </c>
      <c r="Z5" s="106">
        <v>4.2999999999999997E-2</v>
      </c>
      <c r="AA5" s="106">
        <f>IFERROR(RZiS!AA42/RZiS!AA39,0)</f>
        <v>4.5932405316264961E-2</v>
      </c>
      <c r="AB5" s="106">
        <f>IFERROR(RZiS!AB42/RZiS!AB39,0)</f>
        <v>4.7504555078783442E-2</v>
      </c>
      <c r="AC5" s="107"/>
      <c r="AD5" s="106">
        <f>IFERROR(RZiS!AD42/RZiS!AD39,0)</f>
        <v>5.4128875055610266E-2</v>
      </c>
      <c r="AE5" s="106">
        <f>IFERROR(RZiS!AE42/RZiS!AE39,0)</f>
        <v>5.7980088912622282E-2</v>
      </c>
      <c r="AF5" s="106">
        <f>IFERROR(RZiS!AF42/RZiS!AF39,0)</f>
        <v>5.9901202200105905E-2</v>
      </c>
      <c r="AG5" s="106">
        <f>IFERROR(RZiS!AG42/RZiS!AG39,0)</f>
        <v>5.941252819501306E-2</v>
      </c>
      <c r="AH5" s="107"/>
      <c r="AI5" s="106">
        <f>IFERROR(RZiS!AI42/RZiS!AI39,0)</f>
        <v>5.3873965353643243E-2</v>
      </c>
      <c r="AJ5" s="106">
        <f>IFERROR(RZiS!AJ42/RZiS!AJ39,0)</f>
        <v>4.5274475471121699E-2</v>
      </c>
      <c r="AK5" s="106">
        <f>IFERROR(RZiS!AK42/RZiS!AK39,0)</f>
        <v>3.0352603859407572E-2</v>
      </c>
      <c r="AL5" s="106">
        <f>IFERROR(RZiS!AL42/RZiS!AL39,0)</f>
        <v>1.9922000327350281E-2</v>
      </c>
      <c r="AM5" s="107"/>
      <c r="AN5" s="106">
        <f>IFERROR(RZiS!AN42/RZiS!AN39,0)</f>
        <v>1.0267349876610236E-2</v>
      </c>
      <c r="AO5" s="106">
        <f>IFERROR(RZiS!AO42/RZiS!AO39,0)</f>
        <v>1.0330788507732539E-2</v>
      </c>
      <c r="AP5" s="106">
        <f>IFERROR(RZiS!AP42/RZiS!AP39,0)</f>
        <v>8.6826731696645909E-4</v>
      </c>
      <c r="AQ5" s="106">
        <f>IFERROR(RZiS!AQ42/RZiS!AQ39,0)</f>
        <v>-3.7357162345618848E-4</v>
      </c>
      <c r="AR5" s="107"/>
      <c r="AS5" s="106">
        <f>IFERROR(RZiS!AS42/RZiS!AS39,0)</f>
        <v>1.4716431283428023E-2</v>
      </c>
      <c r="AT5" s="106">
        <f>IFERROR(RZiS!AT42/RZiS!AT39,0)</f>
        <v>1.9868174588290512E-2</v>
      </c>
      <c r="AU5" s="106">
        <f>IFERROR(RZiS!AU42/RZiS!AU39,0)</f>
        <v>4.5625050516860353E-2</v>
      </c>
      <c r="AV5" s="106">
        <f>IFERROR(RZiS!AV42/RZiS!AV39,0)</f>
        <v>6.2426535031850278E-2</v>
      </c>
      <c r="AX5" s="106">
        <f>IFERROR(RZiS!AX42/RZiS!AX39,0)</f>
        <v>5.8646037026155312E-2</v>
      </c>
      <c r="AY5" s="106">
        <f>IFERROR(RZiS!AY42/RZiS!AY39,0)</f>
        <v>4.8214657518900174E-2</v>
      </c>
      <c r="AZ5" s="106">
        <f>IFERROR(RZiS!AZ42/RZiS!AZ39,0)</f>
        <v>3.2722416499752063E-2</v>
      </c>
      <c r="BA5" s="106">
        <f>IFERROR(RZiS!BA42/RZiS!BA39,0)</f>
        <v>1.7905688420573392E-2</v>
      </c>
    </row>
    <row r="6" spans="1:56" ht="15.75" customHeight="1" x14ac:dyDescent="0.25">
      <c r="C6" s="104" t="s">
        <v>211</v>
      </c>
      <c r="E6" s="105">
        <f>IFERROR(RZiS!E43/RZiS!E39,0)</f>
        <v>0</v>
      </c>
      <c r="F6" s="105">
        <f>IFERROR(RZiS!F43/RZiS!F39,0)</f>
        <v>0</v>
      </c>
      <c r="G6" s="105">
        <f>IFERROR(RZiS!G43/RZiS!G39,0)</f>
        <v>0</v>
      </c>
      <c r="H6" s="105">
        <f>IFERROR(RZiS!H43/RZiS!H39,0)</f>
        <v>9.2368801155512756E-2</v>
      </c>
      <c r="J6" s="105">
        <f>IFERROR(RZiS!J43/RZiS!J39,0)</f>
        <v>9.1266467050930625E-2</v>
      </c>
      <c r="K6" s="105">
        <f>IFERROR(RZiS!K43/RZiS!K39,0)</f>
        <v>9.1960894554306505E-2</v>
      </c>
      <c r="L6" s="105">
        <f>IFERROR(RZiS!L43/RZiS!L39,0)</f>
        <v>9.0916808997722129E-2</v>
      </c>
      <c r="M6" s="106">
        <f>IFERROR(RZiS!M43/RZiS!M39,0)</f>
        <v>9.3102094266318644E-2</v>
      </c>
      <c r="N6" s="107"/>
      <c r="O6" s="106">
        <f>IFERROR(RZiS!O43/RZiS!O39,0)</f>
        <v>9.1790564416477163E-2</v>
      </c>
      <c r="P6" s="106">
        <f>IFERROR(RZiS!P43/RZiS!P39,0)</f>
        <v>9.2018786917787185E-2</v>
      </c>
      <c r="Q6" s="106">
        <f>IFERROR(RZiS!Q43/RZiS!Q39,0)</f>
        <v>8.8682961444947847E-2</v>
      </c>
      <c r="R6" s="106">
        <f>IFERROR(RZiS!R43/RZiS!R39,0)</f>
        <v>9.2058098396582175E-2</v>
      </c>
      <c r="S6" s="107"/>
      <c r="T6" s="106">
        <v>7.5200000000000003E-2</v>
      </c>
      <c r="U6" s="106">
        <v>6.6000000000000003E-2</v>
      </c>
      <c r="V6" s="106">
        <f>IFERROR(RZiS!V43/RZiS!V39,0)</f>
        <v>7.5350305342307661E-2</v>
      </c>
      <c r="W6" s="106">
        <f>IFERROR(RZiS!W43/RZiS!W39,0)</f>
        <v>7.1165428046825283E-2</v>
      </c>
      <c r="X6" s="107"/>
      <c r="Y6" s="106">
        <v>7.7799999999999994E-2</v>
      </c>
      <c r="Z6" s="106">
        <v>8.5000000000000006E-2</v>
      </c>
      <c r="AA6" s="106">
        <f>IFERROR(RZiS!AA43/RZiS!AA39,0)</f>
        <v>9.009722224979326E-2</v>
      </c>
      <c r="AB6" s="108">
        <f>IFERROR(RZiS!AB43/RZiS!AB39,0)</f>
        <v>9.4961130800618243E-2</v>
      </c>
      <c r="AC6" s="107"/>
      <c r="AD6" s="106">
        <f>IFERROR(RZiS!AD43/RZiS!AD39,0)</f>
        <v>0.10491267438582266</v>
      </c>
      <c r="AE6" s="106">
        <f>IFERROR(RZiS!AE43/RZiS!AE39,0)</f>
        <v>0.11334576605698861</v>
      </c>
      <c r="AF6" s="106">
        <f>IFERROR(RZiS!AF43/RZiS!AF39,0)</f>
        <v>0.11760575828447334</v>
      </c>
      <c r="AG6" s="106">
        <f>IFERROR(RZiS!AG43/RZiS!AG39,0)</f>
        <v>0.1177269030342758</v>
      </c>
      <c r="AH6" s="107"/>
      <c r="AI6" s="106">
        <f>IFERROR(RZiS!AI43/RZiS!AI39,0)</f>
        <v>0.11009609544096188</v>
      </c>
      <c r="AJ6" s="106">
        <f>IFERROR(RZiS!AJ43/RZiS!AJ39,0)</f>
        <v>9.6121008192531859E-2</v>
      </c>
      <c r="AK6" s="106">
        <f>IFERROR(RZiS!AK43/RZiS!AK39,0)</f>
        <v>7.7735907597042797E-2</v>
      </c>
      <c r="AL6" s="106">
        <f>IFERROR(RZiS!AL43/RZiS!AL39,0)</f>
        <v>6.462518174670466E-2</v>
      </c>
      <c r="AM6" s="107"/>
      <c r="AN6" s="106">
        <f>IFERROR(RZiS!AN43/RZiS!AN39,0)</f>
        <v>5.2606454134250642E-2</v>
      </c>
      <c r="AO6" s="106">
        <f>IFERROR(RZiS!AO43/RZiS!AO39,0)</f>
        <v>5.1557694176676175E-2</v>
      </c>
      <c r="AP6" s="106">
        <f>IFERROR(RZiS!AP43/RZiS!AP39,0)</f>
        <v>4.1811451902332632E-2</v>
      </c>
      <c r="AQ6" s="106">
        <f>IFERROR(RZiS!AQ43/RZiS!AQ39,0)</f>
        <v>4.1509683478693916E-2</v>
      </c>
      <c r="AR6" s="107"/>
      <c r="AS6" s="106">
        <f>IFERROR(RZiS!AS43/RZiS!AS39,0)</f>
        <v>5.8959582555918467E-2</v>
      </c>
      <c r="AT6" s="106">
        <f>IFERROR(RZiS!AT43/RZiS!AT39,0)</f>
        <v>6.6692388100731734E-2</v>
      </c>
      <c r="AU6" s="106">
        <f>IFERROR(RZiS!AU43/RZiS!AU39,0)</f>
        <v>9.4262223763879077E-2</v>
      </c>
      <c r="AV6" s="106">
        <f>IFERROR(RZiS!AV43/RZiS!AV39,0)</f>
        <v>0.11174236809861011</v>
      </c>
      <c r="AX6" s="106">
        <f>IFERROR(RZiS!AX43/RZiS!AX39,0)</f>
        <v>0.10903803000226149</v>
      </c>
      <c r="AY6" s="106">
        <f>IFERROR(RZiS!AY43/RZiS!AY39,0)</f>
        <v>9.9740201082830382E-2</v>
      </c>
      <c r="AZ6" s="106">
        <f>IFERROR(RZiS!AZ43/RZiS!AZ39,0)</f>
        <v>8.5662213893582737E-2</v>
      </c>
      <c r="BA6" s="106">
        <f>IFERROR(RZiS!BA43/RZiS!BA39,0)</f>
        <v>7.1567353471200537E-2</v>
      </c>
    </row>
    <row r="7" spans="1:56" ht="15.75" customHeight="1" x14ac:dyDescent="0.25">
      <c r="C7" s="104" t="s">
        <v>212</v>
      </c>
      <c r="E7" s="105">
        <f>IFERROR(RZiS!E44/RZiS!E39,0)</f>
        <v>0</v>
      </c>
      <c r="F7" s="105">
        <f>IFERROR(RZiS!F44/RZiS!F39,0)</f>
        <v>0</v>
      </c>
      <c r="G7" s="105">
        <f>IFERROR(RZiS!G44/RZiS!G39,0)</f>
        <v>0</v>
      </c>
      <c r="H7" s="105">
        <f>IFERROR(RZiS!H44/RZiS!H39,0)</f>
        <v>4.4756058417589471E-2</v>
      </c>
      <c r="J7" s="105">
        <f>IFERROR(RZiS!J44/RZiS!J39,0)</f>
        <v>4.3922636400511292E-2</v>
      </c>
      <c r="K7" s="105">
        <f>IFERROR(RZiS!K44/RZiS!K39,0)</f>
        <v>4.4898043989736347E-2</v>
      </c>
      <c r="L7" s="105">
        <f>IFERROR(RZiS!L44/RZiS!L39,0)</f>
        <v>4.6140358681007666E-2</v>
      </c>
      <c r="M7" s="106">
        <f>IFERROR(RZiS!M44/RZiS!M39,0)</f>
        <v>4.6251287948875272E-2</v>
      </c>
      <c r="N7" s="107"/>
      <c r="O7" s="106">
        <f>IFERROR(RZiS!O44/RZiS!O39,0)</f>
        <v>4.9163394687400414E-2</v>
      </c>
      <c r="P7" s="106">
        <f>IFERROR(RZiS!P44/RZiS!P39,0)</f>
        <v>4.8940172338167956E-2</v>
      </c>
      <c r="Q7" s="106">
        <f>IFERROR(RZiS!Q44/RZiS!Q39,0)</f>
        <v>4.1786631826304065E-2</v>
      </c>
      <c r="R7" s="106">
        <f>IFERROR(RZiS!R44/RZiS!R39,0)</f>
        <v>4.4279044826922964E-2</v>
      </c>
      <c r="S7" s="107"/>
      <c r="T7" s="106">
        <v>2.1100000000000001E-2</v>
      </c>
      <c r="U7" s="106">
        <v>1.2E-2</v>
      </c>
      <c r="V7" s="106">
        <f>IFERROR(RZiS!V44/RZiS!V39,0)</f>
        <v>2.2273798599234517E-2</v>
      </c>
      <c r="W7" s="106">
        <f>IFERROR(RZiS!W44/RZiS!W39,0)</f>
        <v>1.6385515572906777E-2</v>
      </c>
      <c r="X7" s="107"/>
      <c r="Y7" s="106">
        <v>2.1299999999999999E-2</v>
      </c>
      <c r="Z7" s="106">
        <v>2.8000000000000001E-2</v>
      </c>
      <c r="AA7" s="106">
        <f>IFERROR(RZiS!AA44/RZiS!AA39,0)</f>
        <v>2.5964320000755027E-2</v>
      </c>
      <c r="AB7" s="106">
        <f>IFERROR(RZiS!AB44/RZiS!AB39,0)</f>
        <v>3.1035835237871713E-2</v>
      </c>
      <c r="AC7" s="107"/>
      <c r="AD7" s="106">
        <f>IFERROR(RZiS!AD44/RZiS!AD39,0)</f>
        <v>2.8972940135137487E-2</v>
      </c>
      <c r="AE7" s="106">
        <f>IFERROR(RZiS!AE44/RZiS!AE39,0)</f>
        <v>3.2686407385346991E-2</v>
      </c>
      <c r="AF7" s="106">
        <f>IFERROR(RZiS!AF44/RZiS!AF39,0)</f>
        <v>3.6793986567963795E-2</v>
      </c>
      <c r="AG7" s="106">
        <f>IFERROR(RZiS!AG44/RZiS!AG39,0)</f>
        <v>2.9430350275433188E-2</v>
      </c>
      <c r="AH7" s="107"/>
      <c r="AI7" s="106">
        <f>IFERROR(RZiS!AI44/RZiS!AI39,0)</f>
        <v>3.1673674763810944E-2</v>
      </c>
      <c r="AJ7" s="106">
        <f>IFERROR(RZiS!AJ44/RZiS!AJ39,0)</f>
        <v>2.8413722076002946E-2</v>
      </c>
      <c r="AK7" s="106">
        <f>IFERROR(RZiS!AK44/RZiS!AK39,0)</f>
        <v>1.4574582380727072E-2</v>
      </c>
      <c r="AL7" s="106">
        <f>IFERROR(RZiS!AL44/RZiS!AL39,0)</f>
        <v>9.1104624886523544E-3</v>
      </c>
      <c r="AM7" s="107"/>
      <c r="AN7" s="106">
        <f>IFERROR(RZiS!AN44/RZiS!AN39,0)</f>
        <v>-1.5703036246235628E-3</v>
      </c>
      <c r="AO7" s="106">
        <f>IFERROR(RZiS!AO44/RZiS!AO39,0)</f>
        <v>-7.232745776766256E-3</v>
      </c>
      <c r="AP7" s="106">
        <f>IFERROR(RZiS!AP44/RZiS!AP39,0)</f>
        <v>-2.2995654994618555E-2</v>
      </c>
      <c r="AQ7" s="106">
        <f>IFERROR(RZiS!AQ44/RZiS!AQ39,0)</f>
        <v>-2.6020481660539399E-2</v>
      </c>
      <c r="AR7" s="107"/>
      <c r="AS7" s="106">
        <f>IFERROR(RZiS!AS44/RZiS!AS39,0)</f>
        <v>-1.5189596504470968E-2</v>
      </c>
      <c r="AT7" s="106">
        <f>IFERROR(RZiS!AT44/RZiS!AT39,0)</f>
        <v>-9.797329500768814E-3</v>
      </c>
      <c r="AU7" s="106">
        <f>IFERROR(RZiS!AU44/RZiS!AU39,0)</f>
        <v>1.2659535405811216E-2</v>
      </c>
      <c r="AV7" s="106">
        <f>IFERROR(RZiS!AV44/RZiS!AV39,0)</f>
        <v>3.2530121000528128E-2</v>
      </c>
      <c r="AX7" s="106">
        <f>IFERROR(RZiS!AX44/RZiS!AX39,0)</f>
        <v>3.1389327137951568E-2</v>
      </c>
      <c r="AY7" s="106">
        <f>IFERROR(RZiS!AY44/RZiS!AY39,0)</f>
        <v>2.0080804516489123E-2</v>
      </c>
      <c r="AZ7" s="106">
        <f>IFERROR(RZiS!AZ44/RZiS!AZ39,0)</f>
        <v>1.5117133406709421E-2</v>
      </c>
      <c r="BA7" s="106">
        <f>IFERROR(RZiS!BA44/RZiS!BA39,0)</f>
        <v>-7.134235095602094E-3</v>
      </c>
    </row>
    <row r="8" spans="1:56" ht="15.75" customHeight="1" x14ac:dyDescent="0.25">
      <c r="C8" s="104" t="s">
        <v>213</v>
      </c>
      <c r="E8" s="105">
        <v>2.3699999999999999E-2</v>
      </c>
      <c r="F8" s="105">
        <f>IFERROR(RZiS!F44/Aktywa!F16,0)</f>
        <v>0</v>
      </c>
      <c r="G8" s="105">
        <f>IFERROR(RZiS!G44/Aktywa!G16,0)</f>
        <v>0</v>
      </c>
      <c r="H8" s="105">
        <v>6.5600000000000006E-2</v>
      </c>
      <c r="J8" s="105">
        <v>1.78E-2</v>
      </c>
      <c r="K8" s="105">
        <f>IFERROR(RZiS!K44/Aktywa!K16,0)</f>
        <v>6.1560688181605469E-2</v>
      </c>
      <c r="L8" s="105">
        <f>IFERROR(RZiS!L44/Aktywa!L16,0)</f>
        <v>6.2003642201744487E-2</v>
      </c>
      <c r="M8" s="106">
        <f>IFERROR(RZiS!M44/Aktywa!M16,0)</f>
        <v>6.1742084677229213E-2</v>
      </c>
      <c r="N8" s="107"/>
      <c r="O8" s="106">
        <f>IFERROR(RZiS!O44/Aktywa!O16,0)</f>
        <v>6.4602492796701785E-2</v>
      </c>
      <c r="P8" s="106">
        <f>IFERROR(RZiS!P44/Aktywa!P16,0)</f>
        <v>6.5029772959719623E-2</v>
      </c>
      <c r="Q8" s="106">
        <f>IFERROR(RZiS!Q44/Aktywa!Q16,0)</f>
        <v>5.5041636353764224E-2</v>
      </c>
      <c r="R8" s="106">
        <f>IFERROR(RZiS!R44/Aktywa!R16,0)</f>
        <v>6.0270451453210472E-2</v>
      </c>
      <c r="S8" s="107"/>
      <c r="T8" s="106">
        <f>IFERROR(RZiS!T44/Aktywa!T16,0)</f>
        <v>4.600001659530429E-2</v>
      </c>
      <c r="U8" s="106">
        <f>IFERROR(RZiS!U44/Aktywa!U16,0)</f>
        <v>3.1554095528566688E-2</v>
      </c>
      <c r="V8" s="106">
        <f>IFERROR(RZiS!V44/Aktywa!V16,0)</f>
        <v>2.9798387455655464E-2</v>
      </c>
      <c r="W8" s="106">
        <f>IFERROR(RZiS!W44/Aktywa!W16,0)</f>
        <v>2.2389103833371057E-2</v>
      </c>
      <c r="X8" s="107"/>
      <c r="Y8" s="106">
        <f>IFERROR(RZiS!Y44/Aktywa!Y16,0)</f>
        <v>2.1796527169899837E-2</v>
      </c>
      <c r="Z8" s="106">
        <f>IFERROR(RZiS!Z44/Aktywa!Z16,0)</f>
        <v>3.3502209653501598E-2</v>
      </c>
      <c r="AA8" s="106">
        <v>3.5200000000000002E-2</v>
      </c>
      <c r="AB8" s="106">
        <f>IFERROR(RZiS!AB44/Aktywa!AB16,0)</f>
        <v>4.3695076911910283E-2</v>
      </c>
      <c r="AC8" s="107"/>
      <c r="AD8" s="106">
        <f>IFERROR(RZiS!AD44/Aktywa!AD16,0)</f>
        <v>3.7285544594540282E-2</v>
      </c>
      <c r="AE8" s="106">
        <f>IFERROR(RZiS!AE44/Aktywa!AE16,0)</f>
        <v>4.0391428000351809E-2</v>
      </c>
      <c r="AF8" s="106">
        <f>IFERROR(RZiS!AF44/Aktywa!AF16,0)</f>
        <v>4.4129346977343546E-2</v>
      </c>
      <c r="AG8" s="106">
        <f>IFERROR(RZiS!AG44/Aktywa!AG16,0)</f>
        <v>3.2183262143169265E-2</v>
      </c>
      <c r="AH8" s="107"/>
      <c r="AI8" s="106">
        <f>IFERROR(RZiS!AI44/Aktywa!AI16,0)</f>
        <v>3.5407532780366562E-2</v>
      </c>
      <c r="AJ8" s="106">
        <f>IFERROR(RZiS!AJ44/Aktywa!AJ16,0)</f>
        <v>3.3383402944212617E-2</v>
      </c>
      <c r="AK8" s="106">
        <f>IFERROR(RZiS!AK44/Aktywa!AK16,0)</f>
        <v>1.8753392353999629E-2</v>
      </c>
      <c r="AL8" s="106">
        <f>IFERROR(RZiS!AL44/Aktywa!AL16,0)</f>
        <v>1.2600645643389077E-2</v>
      </c>
      <c r="AM8" s="107"/>
      <c r="AN8" s="106">
        <f>IFERROR(RZiS!AN44/Aktywa!AN16,0)</f>
        <v>-2.273125962881302E-3</v>
      </c>
      <c r="AO8" s="106">
        <f>IFERROR(RZiS!AO44/Aktywa!AO16,0)</f>
        <v>-1.1225737487874405E-2</v>
      </c>
      <c r="AP8" s="106">
        <f>IFERROR(RZiS!AP44/Aktywa!AP16,0)</f>
        <v>-3.8736909260307283E-2</v>
      </c>
      <c r="AQ8" s="106">
        <f>IFERROR(RZiS!AQ44/Aktywa!AQ16,0)</f>
        <v>-4.5407582450565552E-2</v>
      </c>
      <c r="AR8" s="107"/>
      <c r="AS8" s="106">
        <f>IFERROR(RZiS!AS44/Aktywa!AS16,0)</f>
        <v>-2.5095816616271204E-2</v>
      </c>
      <c r="AT8" s="106">
        <f>IFERROR(RZiS!AT44/Aktywa!AT16,0)</f>
        <v>-1.5299145336043693E-2</v>
      </c>
      <c r="AU8" s="106">
        <f>IFERROR(RZiS!AU44/Aktywa!AU16,0)</f>
        <v>2.0173277642882806E-2</v>
      </c>
      <c r="AV8" s="106">
        <f>IFERROR(RZiS!AV44/Aktywa!AV16,0)</f>
        <v>5.2327808037407796E-2</v>
      </c>
      <c r="AX8" s="106">
        <f>IFERROR(RZiS!AX44/Aktywa!AX16,0)</f>
        <v>4.7579354461812114E-2</v>
      </c>
      <c r="AY8" s="106">
        <f>IFERROR(RZiS!AY44/Aktywa!AY16,0)</f>
        <v>3.0225293710168823E-2</v>
      </c>
      <c r="AZ8" s="106">
        <f>IFERROR(RZiS!AZ44/Aktywa!AZ16,0)</f>
        <v>2.217101914385565E-2</v>
      </c>
      <c r="BA8" s="106">
        <f>IFERROR(RZiS!BA44/Aktywa!BA16,0)</f>
        <v>-1.0469027333991732E-2</v>
      </c>
    </row>
    <row r="9" spans="1:56" ht="15.75" customHeight="1" x14ac:dyDescent="0.25">
      <c r="A9" s="110"/>
      <c r="B9" s="111" t="s">
        <v>214</v>
      </c>
      <c r="C9" s="112" t="s">
        <v>215</v>
      </c>
      <c r="E9" s="113">
        <f>IFERROR((Pasywa!E16+Pasywa!E20)/Aktywa!E16,0)</f>
        <v>0.65162765060568251</v>
      </c>
      <c r="F9" s="113">
        <f>IFERROR((Pasywa!F16+Pasywa!F20)/Aktywa!F16,0)</f>
        <v>0.6450796051129879</v>
      </c>
      <c r="G9" s="113">
        <f>IFERROR((Pasywa!G16+Pasywa!G20)/Aktywa!G16,0)</f>
        <v>0.62526787659057215</v>
      </c>
      <c r="H9" s="113">
        <f>IFERROR((Pasywa!H16+Pasywa!H20)/Aktywa!H16,0)</f>
        <v>0.48732921149695957</v>
      </c>
      <c r="J9" s="113">
        <f>IFERROR((Pasywa!J16+Pasywa!J20)/Aktywa!J16,0)</f>
        <v>0.52726774850842706</v>
      </c>
      <c r="K9" s="113">
        <f>IFERROR((Pasywa!K16+Pasywa!K20)/Aktywa!K16,0)</f>
        <v>0.5286782540433369</v>
      </c>
      <c r="L9" s="113">
        <f>IFERROR((Pasywa!L16+Pasywa!L20)/Aktywa!L16,0)</f>
        <v>0.53359796398997195</v>
      </c>
      <c r="M9" s="113">
        <f>IFERROR((Pasywa!M16+Pasywa!M20)/Aktywa!M16,0)</f>
        <v>0.52772563480568735</v>
      </c>
      <c r="N9" s="103"/>
      <c r="O9" s="113">
        <f>IFERROR((Pasywa!O16+Pasywa!O20)/Aktywa!O16,0)</f>
        <v>0.54648506725380286</v>
      </c>
      <c r="P9" s="113">
        <f>IFERROR((Pasywa!P16+Pasywa!P20)/Aktywa!P16,0)</f>
        <v>0.53846456662456199</v>
      </c>
      <c r="Q9" s="113">
        <f>IFERROR((Pasywa!Q16+Pasywa!Q20)/Aktywa!Q16,0)</f>
        <v>0.54725841118298535</v>
      </c>
      <c r="R9" s="113">
        <f>IFERROR((Pasywa!R16+Pasywa!R20)/Aktywa!R16,0)</f>
        <v>0.52669012324621078</v>
      </c>
      <c r="S9" s="103"/>
      <c r="T9" s="113">
        <v>0.6</v>
      </c>
      <c r="U9" s="113">
        <f>IFERROR((Pasywa!U16+Pasywa!U20)/Aktywa!U16,0)</f>
        <v>0.57255567532507035</v>
      </c>
      <c r="V9" s="113">
        <f>IFERROR((Pasywa!V16+Pasywa!V20)/Aktywa!V16,0)</f>
        <v>0.55478499327599584</v>
      </c>
      <c r="W9" s="113">
        <f>IFERROR((Pasywa!W16+Pasywa!W20)/Aktywa!W16,0)</f>
        <v>0.54872991936313731</v>
      </c>
      <c r="X9" s="103"/>
      <c r="Y9" s="113">
        <v>0.6</v>
      </c>
      <c r="Z9" s="113">
        <f>IFERROR((Pasywa!Z16+Pasywa!Z20)/Aktywa!Z16,0)</f>
        <v>0.5468701774054161</v>
      </c>
      <c r="AA9" s="113">
        <f>IFERROR((Pasywa!AA16+Pasywa!AA20)/Aktywa!AA16,0)</f>
        <v>0.54248379512494016</v>
      </c>
      <c r="AB9" s="114"/>
      <c r="AC9" s="103"/>
      <c r="AD9" s="114"/>
      <c r="AE9" s="114"/>
      <c r="AF9" s="114"/>
      <c r="AG9" s="114"/>
      <c r="AH9" s="103"/>
      <c r="AI9" s="114"/>
      <c r="AJ9" s="114"/>
      <c r="AK9" s="114"/>
      <c r="AL9" s="114"/>
      <c r="AM9" s="103"/>
      <c r="AN9" s="114"/>
      <c r="AO9" s="114"/>
      <c r="AP9" s="114"/>
      <c r="AQ9" s="114"/>
      <c r="AR9" s="103"/>
      <c r="AS9" s="114"/>
      <c r="AT9" s="114"/>
      <c r="AU9" s="114"/>
      <c r="AV9" s="114"/>
      <c r="AX9" s="114"/>
      <c r="AY9" s="114"/>
      <c r="AZ9" s="114"/>
      <c r="BA9" s="114"/>
    </row>
    <row r="10" spans="1:56" ht="15.75" customHeight="1" x14ac:dyDescent="0.25">
      <c r="C10" s="115" t="s">
        <v>216</v>
      </c>
      <c r="E10" s="116"/>
      <c r="F10" s="116"/>
      <c r="G10" s="116"/>
      <c r="H10" s="116"/>
      <c r="J10" s="116"/>
      <c r="K10" s="116"/>
      <c r="L10" s="116"/>
      <c r="M10" s="116"/>
      <c r="N10" s="103"/>
      <c r="O10" s="116"/>
      <c r="P10" s="116"/>
      <c r="Q10" s="116"/>
      <c r="R10" s="116"/>
      <c r="S10" s="103"/>
      <c r="T10" s="116">
        <f>IFERROR((Pasywa!T29-Pasywa!T4)/Aktywa!T16,0)</f>
        <v>0.56979662003569931</v>
      </c>
      <c r="U10" s="116">
        <f>IFERROR((Pasywa!U29-Pasywa!U4)/Aktywa!U16,0)</f>
        <v>0.61207655120184923</v>
      </c>
      <c r="V10" s="116">
        <f>IFERROR((Pasywa!V29-Pasywa!V4)/Aktywa!V16,0)</f>
        <v>0.59591374078434045</v>
      </c>
      <c r="W10" s="116">
        <f>IFERROR((Pasywa!W29-Pasywa!W4)/Aktywa!W16,0)</f>
        <v>0.59010956400215775</v>
      </c>
      <c r="X10" s="103"/>
      <c r="Y10" s="116">
        <f>IFERROR((Pasywa!Y29-Pasywa!Y4)/Aktywa!Y16,0)</f>
        <v>0.60521132297788616</v>
      </c>
      <c r="Z10" s="116">
        <f>IFERROR((Pasywa!Z29-Pasywa!Z4)/Aktywa!Z16,0)</f>
        <v>0.59369833487186285</v>
      </c>
      <c r="AA10" s="116">
        <f>IFERROR((Pasywa!AA29-Pasywa!AA4)/Aktywa!AA16,0)</f>
        <v>0.58786088764505218</v>
      </c>
      <c r="AB10" s="116">
        <f>IFERROR((Pasywa!AB29-Pasywa!AB4)/Aktywa!AB16,0)</f>
        <v>0.55743122411451518</v>
      </c>
      <c r="AC10" s="103"/>
      <c r="AD10" s="116">
        <f>IFERROR((Pasywa!AD29-Pasywa!AD4)/Aktywa!AD16,0)</f>
        <v>0.58705073662779328</v>
      </c>
      <c r="AE10" s="116">
        <f>IFERROR((Pasywa!AE29-Pasywa!AE4)/Aktywa!AE16,0)</f>
        <v>0.58098527171002412</v>
      </c>
      <c r="AF10" s="116">
        <f>IFERROR((Pasywa!AF29-Pasywa!AF4)/Aktywa!AF16,0)</f>
        <v>0.5769467339156108</v>
      </c>
      <c r="AG10" s="116">
        <f>IFERROR((Pasywa!AG29-Pasywa!AG4)/Aktywa!AG16,0)</f>
        <v>0.62084944419860788</v>
      </c>
      <c r="AH10" s="103"/>
      <c r="AI10" s="116">
        <f>IFERROR((Pasywa!AI29-Pasywa!AI4)/Aktywa!AI16,0)</f>
        <v>0.63513130499982029</v>
      </c>
      <c r="AJ10" s="116">
        <f>IFERROR((Pasywa!AJ29-Pasywa!AJ4)/Aktywa!AJ16,0)</f>
        <v>0.65930796936797242</v>
      </c>
      <c r="AK10" s="116">
        <f>IFERROR((Pasywa!AK29-Pasywa!AK4)/Aktywa!AK16,0)</f>
        <v>0.66812354993073209</v>
      </c>
      <c r="AL10" s="116">
        <f>IFERROR((Pasywa!AL29-Pasywa!AL4)/Aktywa!AL16,0)</f>
        <v>0.67780500751084094</v>
      </c>
      <c r="AM10" s="103"/>
      <c r="AN10" s="116">
        <f>IFERROR((Pasywa!AN29-Pasywa!AN4)/Aktywa!AN16,0)</f>
        <v>0.69310618264222545</v>
      </c>
      <c r="AO10" s="116">
        <f>IFERROR((Pasywa!AO29-Pasywa!AO4)/Aktywa!AO16,0)</f>
        <v>0.68338963707931177</v>
      </c>
      <c r="AP10" s="116">
        <f>IFERROR((Pasywa!AP29-Pasywa!AP4)/Aktywa!AP16,0)</f>
        <v>0.69512994909043391</v>
      </c>
      <c r="AQ10" s="116">
        <f>IFERROR((Pasywa!AQ29-Pasywa!AQ4)/Aktywa!AQ16,0)</f>
        <v>0.68688896379653863</v>
      </c>
      <c r="AR10" s="103"/>
      <c r="AS10" s="116">
        <f>IFERROR((Pasywa!AS29-Pasywa!AS4)/Aktywa!AS16,0)</f>
        <v>0.6774361657411736</v>
      </c>
      <c r="AT10" s="116">
        <f>IFERROR((Pasywa!AT29-Pasywa!AT4)/Aktywa!AT16,0)</f>
        <v>0.66302603731124798</v>
      </c>
      <c r="AU10" s="116">
        <f>IFERROR((Pasywa!AU29-Pasywa!AU4)/Aktywa!AU16,0)</f>
        <v>0.64319059121636657</v>
      </c>
      <c r="AV10" s="116">
        <f>IFERROR((Pasywa!AV29-Pasywa!AV4)/Aktywa!AV16,0)</f>
        <v>0.61329963101965279</v>
      </c>
      <c r="AX10" s="116">
        <f>IFERROR((Pasywa!AX29-Pasywa!AX4)/Aktywa!AX16,0)</f>
        <v>0.61906964170227519</v>
      </c>
      <c r="AY10" s="116">
        <f>IFERROR((Pasywa!AY29-Pasywa!AY4)/Aktywa!AY16,0)</f>
        <v>0.62989635423796098</v>
      </c>
      <c r="AZ10" s="116">
        <f>IFERROR((Pasywa!AZ29-Pasywa!AZ4)/Aktywa!AZ16,0)</f>
        <v>0.6379964461612162</v>
      </c>
      <c r="BA10" s="116">
        <f>IFERROR((Pasywa!BA29-Pasywa!BA4)/Aktywa!BA16,0)</f>
        <v>0.64705562135973382</v>
      </c>
    </row>
    <row r="11" spans="1:56" ht="15.75" customHeight="1" x14ac:dyDescent="0.25">
      <c r="A11" s="110"/>
      <c r="B11" s="111" t="s">
        <v>214</v>
      </c>
      <c r="C11" s="112" t="s">
        <v>217</v>
      </c>
      <c r="E11" s="113">
        <f>IFERROR((Pasywa!E16+Pasywa!E20)/Pasywa!E4,0)</f>
        <v>2.1785720970255977</v>
      </c>
      <c r="F11" s="113">
        <f>IFERROR((Pasywa!F16+Pasywa!F20)/Pasywa!F4,0)</f>
        <v>2.0935481630668797</v>
      </c>
      <c r="G11" s="113">
        <f>IFERROR((Pasywa!G16+Pasywa!G20)/Pasywa!G4,0)</f>
        <v>1.9059755836367531</v>
      </c>
      <c r="H11" s="113">
        <f>IFERROR((Pasywa!H16+Pasywa!H20)/Pasywa!H4,0)</f>
        <v>1.0275475228016253</v>
      </c>
      <c r="J11" s="113">
        <f>IFERROR((Pasywa!J16+Pasywa!J20)/Pasywa!J4,0)</f>
        <v>1.200856114193384</v>
      </c>
      <c r="K11" s="113">
        <f>IFERROR((Pasywa!K16+Pasywa!K20)/Pasywa!K4,0)</f>
        <v>1.2040570740931751</v>
      </c>
      <c r="L11" s="113">
        <f>IFERROR((Pasywa!L16+Pasywa!L20)/Pasywa!L4,0)</f>
        <v>1.2272980440551726</v>
      </c>
      <c r="M11" s="113">
        <f>IFERROR((Pasywa!M16+Pasywa!M20)/Pasywa!M4,0)</f>
        <v>1.219021439279552</v>
      </c>
      <c r="N11" s="103"/>
      <c r="O11" s="113">
        <f>IFERROR((Pasywa!O16+Pasywa!O20)/Pasywa!O4,0)</f>
        <v>1.3092728785997512</v>
      </c>
      <c r="P11" s="113">
        <f>IFERROR((Pasywa!P16+Pasywa!P20)/Pasywa!P4,0)</f>
        <v>1.2649064848668463</v>
      </c>
      <c r="Q11" s="113">
        <f>IFERROR((Pasywa!Q16+Pasywa!Q20)/Pasywa!Q4,0)</f>
        <v>1.3258580266205242</v>
      </c>
      <c r="R11" s="113">
        <v>1.3</v>
      </c>
      <c r="S11" s="103"/>
      <c r="T11" s="113">
        <v>1.3</v>
      </c>
      <c r="U11" s="113">
        <f>IFERROR((Pasywa!U16+Pasywa!U20)/Pasywa!U4,0)</f>
        <v>1.4759501573073484</v>
      </c>
      <c r="V11" s="113">
        <v>1.47</v>
      </c>
      <c r="W11" s="113">
        <v>1.41</v>
      </c>
      <c r="X11" s="103"/>
      <c r="Y11" s="113">
        <v>1.5</v>
      </c>
      <c r="Z11" s="113">
        <v>1.5</v>
      </c>
      <c r="AA11" s="113">
        <v>1.43</v>
      </c>
      <c r="AB11" s="114"/>
      <c r="AC11" s="103"/>
      <c r="AD11" s="114"/>
      <c r="AE11" s="114"/>
      <c r="AF11" s="114"/>
      <c r="AG11" s="114"/>
      <c r="AH11" s="103"/>
      <c r="AI11" s="114"/>
      <c r="AJ11" s="114"/>
      <c r="AK11" s="114"/>
      <c r="AL11" s="114"/>
      <c r="AM11" s="103"/>
      <c r="AN11" s="114"/>
      <c r="AO11" s="114"/>
      <c r="AP11" s="114"/>
      <c r="AQ11" s="114"/>
      <c r="AR11" s="103"/>
      <c r="AS11" s="114"/>
      <c r="AT11" s="114"/>
      <c r="AU11" s="114"/>
      <c r="AV11" s="114"/>
      <c r="AX11" s="114"/>
      <c r="AY11" s="114"/>
      <c r="AZ11" s="114"/>
      <c r="BA11" s="114"/>
    </row>
    <row r="12" spans="1:56" ht="15.75" customHeight="1" x14ac:dyDescent="0.25">
      <c r="C12" s="115" t="s">
        <v>218</v>
      </c>
      <c r="E12" s="116"/>
      <c r="F12" s="116"/>
      <c r="G12" s="116"/>
      <c r="H12" s="116"/>
      <c r="J12" s="116"/>
      <c r="K12" s="116"/>
      <c r="L12" s="116"/>
      <c r="M12" s="116"/>
      <c r="N12" s="103"/>
      <c r="O12" s="116"/>
      <c r="P12" s="116"/>
      <c r="Q12" s="116"/>
      <c r="R12" s="116"/>
      <c r="S12" s="103"/>
      <c r="T12" s="116">
        <f>IFERROR((Pasywa!T29-Pasywa!T4)/Pasywa!T4,0)</f>
        <v>1.324469928897223</v>
      </c>
      <c r="U12" s="116">
        <f>IFERROR((Pasywa!U29-Pasywa!U4)/Pasywa!U4,0)</f>
        <v>1.5778281850365095</v>
      </c>
      <c r="V12" s="116">
        <f>IFERROR((Pasywa!V29-Pasywa!V4)/Pasywa!V4,0)</f>
        <v>1.4747191403862527</v>
      </c>
      <c r="W12" s="116">
        <f>IFERROR((Pasywa!W29-Pasywa!W4)/Pasywa!W4,0)</f>
        <v>1.4396763431348765</v>
      </c>
      <c r="X12" s="103"/>
      <c r="Y12" s="116">
        <f>IFERROR((Pasywa!Y29-Pasywa!Y4)/Pasywa!Y4,0)</f>
        <v>1.5330048364926268</v>
      </c>
      <c r="Z12" s="116">
        <f>IFERROR((Pasywa!Z29-Pasywa!Z4)/Pasywa!Z4,0)</f>
        <v>1.4612254534471971</v>
      </c>
      <c r="AA12" s="116">
        <f>IFERROR((Pasywa!AA29-Pasywa!AA4)/Pasywa!AA4,0)</f>
        <v>1.4263652005412357</v>
      </c>
      <c r="AB12" s="116">
        <f>IFERROR((Pasywa!AB29-Pasywa!AB4)/Pasywa!AB4,0)</f>
        <v>1.2595358156876713</v>
      </c>
      <c r="AC12" s="103"/>
      <c r="AD12" s="116">
        <f>IFERROR((Pasywa!AD29-Pasywa!AD4)/Pasywa!AD4,0)</f>
        <v>1.4216049977516541</v>
      </c>
      <c r="AE12" s="116">
        <f>IFERROR((Pasywa!AE29-Pasywa!AE4)/Pasywa!AE4,0)</f>
        <v>1.3865509551750763</v>
      </c>
      <c r="AF12" s="116">
        <f>IFERROR((Pasywa!AF29-Pasywa!AF4)/Pasywa!AF4,0)</f>
        <v>1.3637685373655133</v>
      </c>
      <c r="AG12" s="116">
        <f>IFERROR((Pasywa!AG29-Pasywa!AG4)/Pasywa!AG4,0)</f>
        <v>1.6374746805820828</v>
      </c>
      <c r="AH12" s="103"/>
      <c r="AI12" s="116">
        <f>IFERROR((Pasywa!AI29-Pasywa!AI4)/Pasywa!AI4,0)</f>
        <v>1.7407119703692511</v>
      </c>
      <c r="AJ12" s="116">
        <f>IFERROR((Pasywa!AJ29-Pasywa!AJ4)/Pasywa!AJ4,0)</f>
        <v>1.9352022063588381</v>
      </c>
      <c r="AK12" s="116">
        <f>IFERROR((Pasywa!AK29-Pasywa!AK4)/Pasywa!AK4,0)</f>
        <v>2.0131695086869947</v>
      </c>
      <c r="AL12" s="116">
        <f>IFERROR((Pasywa!AL29-Pasywa!AL4)/Pasywa!AL4,0)</f>
        <v>2.1037105582379518</v>
      </c>
      <c r="AM12" s="103"/>
      <c r="AN12" s="116">
        <f>IFERROR((Pasywa!AN29-Pasywa!AN4)/Pasywa!AN4,0)</f>
        <v>2.2584561706328885</v>
      </c>
      <c r="AO12" s="116">
        <f>IFERROR((Pasywa!AO29-Pasywa!AO4)/Pasywa!AO4,0)</f>
        <v>2.1584563144905755</v>
      </c>
      <c r="AP12" s="116">
        <f>IFERROR((Pasywa!AP29-Pasywa!AP4)/Pasywa!AP4,0)</f>
        <v>2.2800860465517827</v>
      </c>
      <c r="AQ12" s="116">
        <f>IFERROR((Pasywa!AQ29-Pasywa!AQ4)/Pasywa!AQ4,0)</f>
        <v>2.1937550318214112</v>
      </c>
      <c r="AR12" s="103"/>
      <c r="AS12" s="116">
        <f>IFERROR((Pasywa!AS29-Pasywa!AS4)/Pasywa!AS4,0)</f>
        <v>2.1001615611922468</v>
      </c>
      <c r="AT12" s="116">
        <f>IFERROR((Pasywa!AT29-Pasywa!AT4)/Pasywa!AT4,0)</f>
        <v>1.9675883324067263</v>
      </c>
      <c r="AU12" s="116">
        <f>IFERROR((Pasywa!AU29-Pasywa!AU4)/Pasywa!AU4,0)</f>
        <v>1.8026166782120716</v>
      </c>
      <c r="AV12" s="116">
        <f>IFERROR((Pasywa!AV29-Pasywa!AV4)/Pasywa!AV4,0)</f>
        <v>1.585981499414659</v>
      </c>
      <c r="AX12" s="116">
        <f>IFERROR((Pasywa!AX29-Pasywa!AX4)/Pasywa!AX4,0)</f>
        <v>1.6251517586278259</v>
      </c>
      <c r="AY12" s="116">
        <f>IFERROR((Pasywa!AY29-Pasywa!AY4)/Pasywa!AY4,0)</f>
        <v>1.7019458236922018</v>
      </c>
      <c r="AZ12" s="116">
        <f>IFERROR((Pasywa!AZ29-Pasywa!AZ4)/Pasywa!AZ4,0)</f>
        <v>1.7624038200612373</v>
      </c>
      <c r="BA12" s="116">
        <f>IFERROR((Pasywa!BA29-Pasywa!BA4)/Pasywa!BA4,0)</f>
        <v>1.8333076272599795</v>
      </c>
    </row>
    <row r="13" spans="1:56" ht="21" customHeight="1" x14ac:dyDescent="0.25">
      <c r="A13" s="110"/>
      <c r="B13" s="111"/>
      <c r="C13" s="104" t="s">
        <v>219</v>
      </c>
      <c r="E13" s="109">
        <f>IFERROR(Pasywa!E16/Pasywa!E4,0)</f>
        <v>1.1072752388486613</v>
      </c>
      <c r="F13" s="109">
        <f>IFERROR(Pasywa!F16/Pasywa!F4,0)</f>
        <v>0.98694353774567678</v>
      </c>
      <c r="G13" s="109">
        <f>IFERROR(Pasywa!G16/Pasywa!G4,0)</f>
        <v>0.84339258941957596</v>
      </c>
      <c r="H13" s="109">
        <f>IFERROR(Pasywa!H16/Pasywa!H4,0)</f>
        <v>0.42770197174472702</v>
      </c>
      <c r="J13" s="109">
        <f>IFERROR(Pasywa!J16/Pasywa!J4,0)</f>
        <v>0.50373215056815379</v>
      </c>
      <c r="K13" s="109">
        <f>IFERROR(Pasywa!K16/Pasywa!K4,0)</f>
        <v>0.52720187954844999</v>
      </c>
      <c r="L13" s="109">
        <f>IFERROR(Pasywa!L16/Pasywa!L4,0)</f>
        <v>0.559426430919436</v>
      </c>
      <c r="M13" s="109">
        <f>IFERROR(Pasywa!M16/Pasywa!M4,0)</f>
        <v>0.57818175136314887</v>
      </c>
      <c r="N13" s="103"/>
      <c r="O13" s="109">
        <f>IFERROR(Pasywa!O16/Pasywa!O4,0)</f>
        <v>0.56864276528524382</v>
      </c>
      <c r="P13" s="109">
        <f>IFERROR(Pasywa!P16/Pasywa!P4,0)</f>
        <v>0.56737428882710206</v>
      </c>
      <c r="Q13" s="109">
        <f>IFERROR(Pasywa!Q16/Pasywa!Q4,0)</f>
        <v>0.58340552019685121</v>
      </c>
      <c r="R13" s="109">
        <f>IFERROR(Pasywa!R16/Pasywa!R4,0)</f>
        <v>0.53043260954073412</v>
      </c>
      <c r="S13" s="103"/>
      <c r="T13" s="109">
        <v>0.6</v>
      </c>
      <c r="U13" s="109">
        <f>IFERROR(Pasywa!U16/Pasywa!U4,0)</f>
        <v>0.57582602076790113</v>
      </c>
      <c r="V13" s="109">
        <f>IFERROR(Pasywa!V16/Pasywa!V4,0)</f>
        <v>0.58892096862190091</v>
      </c>
      <c r="W13" s="109">
        <f>IFERROR(Pasywa!W16/Pasywa!W4,0)</f>
        <v>0.58822785364276164</v>
      </c>
      <c r="X13" s="103"/>
      <c r="Y13" s="109">
        <v>0.7</v>
      </c>
      <c r="Z13" s="109">
        <v>0.7</v>
      </c>
      <c r="AA13" s="109">
        <f>IFERROR(Pasywa!AA16/Pasywa!AA4,0)</f>
        <v>0.64108881947112573</v>
      </c>
      <c r="AB13" s="109">
        <f>IFERROR(Pasywa!AB16/Pasywa!AB4,0)</f>
        <v>0.56115436997265544</v>
      </c>
      <c r="AC13" s="103"/>
      <c r="AD13" s="109">
        <f>IFERROR(Pasywa!AD16/Pasywa!AD4,0)</f>
        <v>0.58627224256439903</v>
      </c>
      <c r="AE13" s="109">
        <f>IFERROR(Pasywa!AE16/Pasywa!AE4,0)</f>
        <v>0.59365435854632365</v>
      </c>
      <c r="AF13" s="109">
        <f>IFERROR(Pasywa!AF16/Pasywa!AF4,0)</f>
        <v>0.63545859414456463</v>
      </c>
      <c r="AG13" s="109">
        <f>IFERROR(Pasywa!AG16/Pasywa!AG4,0)</f>
        <v>0.64515696511001042</v>
      </c>
      <c r="AH13" s="103"/>
      <c r="AI13" s="109">
        <f>IFERROR(Pasywa!AI16/Pasywa!AI4,0)</f>
        <v>0.58479293505998819</v>
      </c>
      <c r="AJ13" s="109">
        <f>IFERROR(Pasywa!AJ16/Pasywa!AJ4,0)</f>
        <v>0.52125000453427073</v>
      </c>
      <c r="AK13" s="109">
        <f>IFERROR(Pasywa!AK16/Pasywa!AK4,0)</f>
        <v>0.48797184730771681</v>
      </c>
      <c r="AL13" s="109">
        <f>IFERROR(Pasywa!AL16/Pasywa!AL4,0)</f>
        <v>0.44118892445979668</v>
      </c>
      <c r="AM13" s="103"/>
      <c r="AN13" s="109">
        <f>IFERROR(Pasywa!AN16/Pasywa!AN4,0)</f>
        <v>0.42994507486398459</v>
      </c>
      <c r="AO13" s="109">
        <f>IFERROR(Pasywa!AO16/Pasywa!AO4,0)</f>
        <v>0.46809278270968918</v>
      </c>
      <c r="AP13" s="109">
        <f>IFERROR(Pasywa!AP16/Pasywa!AP4,0)</f>
        <v>0.23640970171118247</v>
      </c>
      <c r="AQ13" s="109">
        <f>IFERROR(Pasywa!AQ16/Pasywa!AQ4,0)</f>
        <v>0.4986556473506748</v>
      </c>
      <c r="AR13" s="103"/>
      <c r="AS13" s="109">
        <f>IFERROR(Pasywa!AS16/Pasywa!AS4,0)</f>
        <v>0.47089552459938128</v>
      </c>
      <c r="AT13" s="109">
        <f>IFERROR(Pasywa!AT16/Pasywa!AT4,0)</f>
        <v>0.47686461009804171</v>
      </c>
      <c r="AU13" s="109">
        <f>IFERROR(Pasywa!AU16/Pasywa!AU4,0)</f>
        <v>0.46551963799249102</v>
      </c>
      <c r="AV13" s="109">
        <f>IFERROR(Pasywa!AV16/Pasywa!AV4,0)</f>
        <v>0.43679695225591431</v>
      </c>
      <c r="AX13" s="109">
        <f>IFERROR(Pasywa!AX16/Pasywa!AX4,0)</f>
        <v>0.43307090221545147</v>
      </c>
      <c r="AY13" s="109">
        <f>IFERROR(Pasywa!AY16/Pasywa!AY4,0)</f>
        <v>0.43019959409654962</v>
      </c>
      <c r="AZ13" s="109">
        <f>IFERROR(Pasywa!AZ16/Pasywa!AZ4,0)</f>
        <v>0.47341173252651508</v>
      </c>
      <c r="BA13" s="109">
        <f>IFERROR(Pasywa!BA16/Pasywa!BA4,0)</f>
        <v>0.48764546843129508</v>
      </c>
    </row>
    <row r="14" spans="1:56" ht="20.25" customHeight="1" x14ac:dyDescent="0.25">
      <c r="A14" s="110"/>
      <c r="B14" s="111"/>
      <c r="C14" s="104" t="s">
        <v>220</v>
      </c>
      <c r="E14" s="117">
        <v>49</v>
      </c>
      <c r="F14" s="117">
        <v>47.289250026204535</v>
      </c>
      <c r="G14" s="117">
        <v>48.178457485523467</v>
      </c>
      <c r="H14" s="117">
        <v>57</v>
      </c>
      <c r="J14" s="117">
        <v>63</v>
      </c>
      <c r="K14" s="117">
        <v>55.978654565610086</v>
      </c>
      <c r="L14" s="117">
        <v>54.559887317400765</v>
      </c>
      <c r="M14" s="117">
        <v>59.040418250360972</v>
      </c>
      <c r="N14" s="103"/>
      <c r="O14" s="117">
        <v>52.512132249669712</v>
      </c>
      <c r="P14" s="117">
        <v>51.811659374860653</v>
      </c>
      <c r="Q14" s="117">
        <v>51.307831233824409</v>
      </c>
      <c r="R14" s="117">
        <v>54.624164340127408</v>
      </c>
      <c r="S14" s="103"/>
      <c r="T14" s="117">
        <v>50</v>
      </c>
      <c r="U14" s="117">
        <v>56.482105972587249</v>
      </c>
      <c r="V14" s="117">
        <v>53.020109156360114</v>
      </c>
      <c r="W14" s="117">
        <v>58.661545001848836</v>
      </c>
      <c r="X14" s="103"/>
      <c r="Y14" s="117">
        <v>54</v>
      </c>
      <c r="Z14" s="117">
        <v>51.4</v>
      </c>
      <c r="AA14" s="117">
        <v>47.473664579898944</v>
      </c>
      <c r="AB14" s="117">
        <v>48.674043118342709</v>
      </c>
      <c r="AC14" s="103"/>
      <c r="AD14" s="117">
        <v>52.969379261707481</v>
      </c>
      <c r="AE14" s="117">
        <f>IFERROR((Aktywa!AE11/RZiS!AE39)*365,0)</f>
        <v>63.450093211862963</v>
      </c>
      <c r="AF14" s="117">
        <f>IFERROR((Aktywa!AF11/RZiS!AF39)*365,0)</f>
        <v>61.53123830566927</v>
      </c>
      <c r="AG14" s="117">
        <f>IFERROR((Aktywa!AG11/RZiS!AG39)*365,0)</f>
        <v>66.292028296540522</v>
      </c>
      <c r="AH14" s="103"/>
      <c r="AI14" s="117">
        <f>IFERROR((Aktywa!AI11/RZiS!AI39)*365,0)</f>
        <v>67.826917499149516</v>
      </c>
      <c r="AJ14" s="117">
        <f>IFERROR((Aktywa!AJ11/RZiS!AJ39)*365,0)</f>
        <v>65.726481502703976</v>
      </c>
      <c r="AK14" s="117">
        <f>IFERROR((Aktywa!AK11/RZiS!AK39)*365,0)</f>
        <v>63.467356220251524</v>
      </c>
      <c r="AL14" s="117">
        <f>IFERROR((Aktywa!AL11/RZiS!AL39)*365,0)</f>
        <v>69.427614732152364</v>
      </c>
      <c r="AM14" s="103"/>
      <c r="AN14" s="117">
        <f>IFERROR((Aktywa!AN11/RZiS!AN39)*365,0)</f>
        <v>66.845760446716099</v>
      </c>
      <c r="AO14" s="117">
        <f>IFERROR((Aktywa!AO11/RZiS!AO39)*365,0)</f>
        <v>66.380151748502982</v>
      </c>
      <c r="AP14" s="117">
        <f>IFERROR((Aktywa!AP11/RZiS!AP39)*365,0)</f>
        <v>60.666465519987149</v>
      </c>
      <c r="AQ14" s="117">
        <f>IFERROR((Aktywa!AQ11/RZiS!AQ39)*365,0)</f>
        <v>57.991899989887536</v>
      </c>
      <c r="AR14" s="103"/>
      <c r="AS14" s="117">
        <f>IFERROR((Aktywa!AS11/RZiS!AS39)*365,0)</f>
        <v>60.825096130518908</v>
      </c>
      <c r="AT14" s="117">
        <f>IFERROR((Aktywa!AT11/RZiS!AT39)*365,0)</f>
        <v>63.839912706214221</v>
      </c>
      <c r="AU14" s="117">
        <f>IFERROR((Aktywa!AU11/RZiS!AU39)*365,0)</f>
        <v>61.725531600115247</v>
      </c>
      <c r="AV14" s="117">
        <f>IFERROR((Aktywa!AV11/RZiS!AV39)*365,0)</f>
        <v>58.372656323573537</v>
      </c>
      <c r="AX14" s="117">
        <f>IFERROR((Aktywa!AX11/RZiS!AX39)*365,0)</f>
        <v>64.782653283677334</v>
      </c>
      <c r="AY14" s="117">
        <f>IFERROR((Aktywa!AY11/RZiS!AY39)*365,0)</f>
        <v>67.037404851650024</v>
      </c>
      <c r="AZ14" s="117">
        <f>IFERROR((Aktywa!AZ11/RZiS!AZ39)*365,0)</f>
        <v>67.312015724006372</v>
      </c>
      <c r="BA14" s="117">
        <f>IFERROR((Aktywa!BA11/RZiS!BA39)*365,0)</f>
        <v>64.192434092433061</v>
      </c>
    </row>
    <row r="15" spans="1:56" ht="20.25" customHeight="1" x14ac:dyDescent="0.25">
      <c r="A15" s="110"/>
      <c r="B15" s="111"/>
      <c r="C15" s="104" t="s">
        <v>221</v>
      </c>
      <c r="E15" s="117">
        <v>56</v>
      </c>
      <c r="F15" s="117">
        <v>59.833295482338137</v>
      </c>
      <c r="G15" s="117">
        <v>55.677891270952543</v>
      </c>
      <c r="H15" s="117">
        <v>38.353682182595492</v>
      </c>
      <c r="J15" s="117">
        <v>56.410447071433907</v>
      </c>
      <c r="K15" s="117">
        <v>68.064406970389783</v>
      </c>
      <c r="L15" s="117">
        <v>63.47931009691014</v>
      </c>
      <c r="M15" s="117">
        <v>60.145171489278574</v>
      </c>
      <c r="N15" s="103"/>
      <c r="O15" s="117">
        <v>69.401838143028684</v>
      </c>
      <c r="P15" s="117">
        <v>61.585073036061246</v>
      </c>
      <c r="Q15" s="117">
        <v>64.29254830724993</v>
      </c>
      <c r="R15" s="117">
        <v>52.826512056233277</v>
      </c>
      <c r="S15" s="103"/>
      <c r="T15" s="117">
        <v>46</v>
      </c>
      <c r="U15" s="117">
        <v>51</v>
      </c>
      <c r="V15" s="117">
        <v>55.141932290715594</v>
      </c>
      <c r="W15" s="117">
        <v>43.938597209900259</v>
      </c>
      <c r="X15" s="103"/>
      <c r="Y15" s="117">
        <v>47</v>
      </c>
      <c r="Z15" s="117">
        <v>39.4</v>
      </c>
      <c r="AA15" s="117">
        <v>50.992158835986935</v>
      </c>
      <c r="AB15" s="118">
        <v>32</v>
      </c>
      <c r="AC15" s="103"/>
      <c r="AD15" s="117">
        <v>47.574820129482866</v>
      </c>
      <c r="AE15" s="117">
        <f>IFERROR((Aktywa!AE12/RZiS!AE39)*365,0)</f>
        <v>35.509032257913539</v>
      </c>
      <c r="AF15" s="117">
        <f>IFERROR((Aktywa!AF12/RZiS!AF39)*365,0)</f>
        <v>30.673996167654231</v>
      </c>
      <c r="AG15" s="117">
        <f>IFERROR((Aktywa!AG12/RZiS!AG39)*365,0)</f>
        <v>27.27197743926321</v>
      </c>
      <c r="AH15" s="103"/>
      <c r="AI15" s="117">
        <f>IFERROR((Aktywa!AI12/RZiS!AI39)*365,0)</f>
        <v>39.120540337193503</v>
      </c>
      <c r="AJ15" s="117">
        <f>IFERROR((Aktywa!AJ12/RZiS!AJ39)*365,0)</f>
        <v>38.190354141404313</v>
      </c>
      <c r="AK15" s="117">
        <f>IFERROR((Aktywa!AK12/RZiS!AK39)*365,0)</f>
        <v>33.416912257445688</v>
      </c>
      <c r="AL15" s="117">
        <f>IFERROR((Aktywa!AL12/RZiS!AL39)*365,0)</f>
        <v>23.345130881505707</v>
      </c>
      <c r="AM15" s="103"/>
      <c r="AN15" s="117">
        <f>IFERROR((Aktywa!AN12/RZiS!AN39)*365,0)</f>
        <v>31.435765980417653</v>
      </c>
      <c r="AO15" s="117">
        <f>IFERROR((Aktywa!AO12/RZiS!AO39)*365,0)</f>
        <v>28.134010820913705</v>
      </c>
      <c r="AP15" s="117">
        <f>IFERROR((Aktywa!AP12/RZiS!AP39)*365,0)</f>
        <v>21.805175472430783</v>
      </c>
      <c r="AQ15" s="117">
        <f>IFERROR((Aktywa!AQ12/RZiS!AQ39)*365,0)</f>
        <v>14.866850814454589</v>
      </c>
      <c r="AR15" s="103"/>
      <c r="AS15" s="117">
        <f>IFERROR((Aktywa!AS12/RZiS!AS39)*365,0)</f>
        <v>19.634772856726361</v>
      </c>
      <c r="AT15" s="117">
        <f>IFERROR((Aktywa!AT12/RZiS!AT39)*365,0)</f>
        <v>19.537920009815942</v>
      </c>
      <c r="AU15" s="117">
        <f>IFERROR((Aktywa!AU12/RZiS!AU39)*365,0)</f>
        <v>19.988436973094981</v>
      </c>
      <c r="AV15" s="117">
        <f>IFERROR((Aktywa!AV12/RZiS!AV39)*365,0)</f>
        <v>17.818188738704158</v>
      </c>
      <c r="AX15" s="117">
        <f>IFERROR((Aktywa!AX12/RZiS!AX39)*365,0)</f>
        <v>21.336267049212381</v>
      </c>
      <c r="AY15" s="117">
        <f>IFERROR((Aktywa!AY12/RZiS!AY39)*365,0)</f>
        <v>21.048825242825274</v>
      </c>
      <c r="AZ15" s="117">
        <f>IFERROR((Aktywa!AZ12/RZiS!AZ39)*365,0)</f>
        <v>20.618588073033187</v>
      </c>
      <c r="BA15" s="117">
        <f>IFERROR((Aktywa!BA12/RZiS!BA39)*365,0)</f>
        <v>20.701974099960438</v>
      </c>
    </row>
    <row r="16" spans="1:56" ht="20.25" customHeight="1" x14ac:dyDescent="0.25">
      <c r="A16" s="110"/>
      <c r="B16" s="111"/>
      <c r="C16" s="104" t="s">
        <v>222</v>
      </c>
      <c r="E16" s="117">
        <v>58</v>
      </c>
      <c r="F16" s="117">
        <v>62.190983019461235</v>
      </c>
      <c r="G16" s="117">
        <v>64.049670886477216</v>
      </c>
      <c r="H16" s="117">
        <v>58</v>
      </c>
      <c r="J16" s="117">
        <v>70</v>
      </c>
      <c r="K16" s="117">
        <v>67.148129576810845</v>
      </c>
      <c r="L16" s="117">
        <v>59.566422775766206</v>
      </c>
      <c r="M16" s="117">
        <v>60.618814871800211</v>
      </c>
      <c r="N16" s="103"/>
      <c r="O16" s="117">
        <v>70.780418531468086</v>
      </c>
      <c r="P16" s="117">
        <v>66.280124642873076</v>
      </c>
      <c r="Q16" s="117">
        <v>69.322339604469065</v>
      </c>
      <c r="R16" s="117">
        <v>65.987666913406116</v>
      </c>
      <c r="S16" s="103"/>
      <c r="T16" s="117">
        <v>56</v>
      </c>
      <c r="U16" s="117">
        <v>63</v>
      </c>
      <c r="V16" s="117">
        <v>86</v>
      </c>
      <c r="W16" s="117">
        <v>65.184072806700257</v>
      </c>
      <c r="X16" s="103"/>
      <c r="Y16" s="117">
        <v>56</v>
      </c>
      <c r="Z16" s="117">
        <v>52</v>
      </c>
      <c r="AA16" s="117">
        <v>75</v>
      </c>
      <c r="AB16" s="118">
        <v>46</v>
      </c>
      <c r="AC16" s="103"/>
      <c r="AD16" s="117">
        <v>62.528357472992489</v>
      </c>
      <c r="AE16" s="117">
        <f>IFERROR((Pasywa!AE23/RZiS!AE39)*365,0)</f>
        <v>48.318637877967191</v>
      </c>
      <c r="AF16" s="117">
        <f>IFERROR((Pasywa!AF23/RZiS!AF39)*365,0)</f>
        <v>47.416372620942042</v>
      </c>
      <c r="AG16" s="117">
        <f>IFERROR((Pasywa!AG23/RZiS!AG39)*365,0)</f>
        <v>56.685278207002682</v>
      </c>
      <c r="AH16" s="103"/>
      <c r="AI16" s="117">
        <f>IFERROR((Pasywa!AI23/RZiS!AI39)*365,0)</f>
        <v>73.862471185472373</v>
      </c>
      <c r="AJ16" s="117">
        <f>IFERROR((Pasywa!AJ23/RZiS!AJ39)*365,0)</f>
        <v>67.717531572013982</v>
      </c>
      <c r="AK16" s="117">
        <f>IFERROR((Pasywa!AK23/RZiS!AK39)*365,0)</f>
        <v>65.972066624675605</v>
      </c>
      <c r="AL16" s="117">
        <f>IFERROR((Pasywa!AL23/RZiS!AL39)*365,0)</f>
        <v>66.684297942251774</v>
      </c>
      <c r="AM16" s="103"/>
      <c r="AN16" s="117">
        <f>IFERROR((Pasywa!AN23/RZiS!AN39)*365,0)</f>
        <v>68.029689294348287</v>
      </c>
      <c r="AO16" s="117">
        <f>IFERROR((Pasywa!AO23/RZiS!AO39)*365,0)</f>
        <v>63.858852268868439</v>
      </c>
      <c r="AP16" s="117">
        <f>IFERROR((Pasywa!AP23/RZiS!AP39)*365,0)</f>
        <v>50.608622401221851</v>
      </c>
      <c r="AQ16" s="117">
        <f>IFERROR((Pasywa!AQ23/RZiS!AQ39)*365,0)</f>
        <v>45.402272342967919</v>
      </c>
      <c r="AR16" s="103"/>
      <c r="AS16" s="117">
        <f>IFERROR((Pasywa!AS23/RZiS!AS39)*365,0)</f>
        <v>45.337939996652239</v>
      </c>
      <c r="AT16" s="117">
        <f>IFERROR((Pasywa!AT23/RZiS!AT39)*365,0)</f>
        <v>43.056786789568683</v>
      </c>
      <c r="AU16" s="117">
        <f>IFERROR((Pasywa!AU23/RZiS!AU39)*365,0)</f>
        <v>44.773171120148234</v>
      </c>
      <c r="AV16" s="117">
        <f>IFERROR((Pasywa!AV23/RZiS!AV39)*365,0)</f>
        <v>40.066032143973025</v>
      </c>
      <c r="AX16" s="117">
        <f>IFERROR((Pasywa!AX23/RZiS!AX39)*365,0)</f>
        <v>46.611106144880615</v>
      </c>
      <c r="AY16" s="117">
        <f>IFERROR((Pasywa!AY23/RZiS!AY39)*365,0)</f>
        <v>48.647837058057675</v>
      </c>
      <c r="AZ16" s="117">
        <f>IFERROR((Pasywa!AZ23/RZiS!AZ39)*365,0)</f>
        <v>47.082080794001037</v>
      </c>
      <c r="BA16" s="117">
        <f>IFERROR((Pasywa!BA23/RZiS!BA39)*365,0)</f>
        <v>45.370821180460837</v>
      </c>
    </row>
    <row r="17" spans="1:53" ht="20.25" customHeight="1" x14ac:dyDescent="0.25">
      <c r="A17" s="110"/>
      <c r="B17" s="111"/>
      <c r="C17" s="104" t="s">
        <v>223</v>
      </c>
      <c r="E17" s="117">
        <v>47</v>
      </c>
      <c r="F17" s="117">
        <v>44.931562489081436</v>
      </c>
      <c r="G17" s="117">
        <v>39.806677869998794</v>
      </c>
      <c r="H17" s="117">
        <v>37.353682182595492</v>
      </c>
      <c r="J17" s="117">
        <v>49.410447071433907</v>
      </c>
      <c r="K17" s="117">
        <v>56.894931959189023</v>
      </c>
      <c r="L17" s="117">
        <v>58.472774638544699</v>
      </c>
      <c r="M17" s="117">
        <v>58.566774867839328</v>
      </c>
      <c r="N17" s="103"/>
      <c r="O17" s="117">
        <v>51.133551861230302</v>
      </c>
      <c r="P17" s="117">
        <v>47.116607768048823</v>
      </c>
      <c r="Q17" s="117">
        <v>46.278039936605282</v>
      </c>
      <c r="R17" s="117">
        <v>41.463009482954561</v>
      </c>
      <c r="S17" s="103"/>
      <c r="T17" s="117">
        <v>40</v>
      </c>
      <c r="U17" s="117">
        <v>44.482105972587249</v>
      </c>
      <c r="V17" s="117">
        <v>22.162041447075708</v>
      </c>
      <c r="W17" s="117">
        <v>37.416069405048844</v>
      </c>
      <c r="X17" s="103"/>
      <c r="Y17" s="117">
        <v>45</v>
      </c>
      <c r="Z17" s="117">
        <v>38.799999999999997</v>
      </c>
      <c r="AA17" s="117">
        <v>23.465823415885879</v>
      </c>
      <c r="AB17" s="118">
        <v>35</v>
      </c>
      <c r="AC17" s="103"/>
      <c r="AD17" s="117">
        <v>38.015841918197857</v>
      </c>
      <c r="AE17" s="117">
        <f>AE14+AE15-AE16</f>
        <v>50.640487591809304</v>
      </c>
      <c r="AF17" s="117">
        <f>AF14+AF15-AF16</f>
        <v>44.788861852381459</v>
      </c>
      <c r="AG17" s="117">
        <f>AG14+AG15-AG16</f>
        <v>36.878727528801051</v>
      </c>
      <c r="AH17" s="103"/>
      <c r="AI17" s="117">
        <f t="shared" ref="AI17:AL17" si="0">AI14+AI15-AI16</f>
        <v>33.084986650870647</v>
      </c>
      <c r="AJ17" s="117">
        <f t="shared" si="0"/>
        <v>36.199304072094307</v>
      </c>
      <c r="AK17" s="117">
        <f t="shared" si="0"/>
        <v>30.912201853021614</v>
      </c>
      <c r="AL17" s="117">
        <f t="shared" si="0"/>
        <v>26.0884476714063</v>
      </c>
      <c r="AM17" s="103"/>
      <c r="AN17" s="117">
        <f t="shared" ref="AN17:AQ17" si="1">AN14+AN15-AN16</f>
        <v>30.251837132785468</v>
      </c>
      <c r="AO17" s="117">
        <f t="shared" si="1"/>
        <v>30.655310300548244</v>
      </c>
      <c r="AP17" s="117">
        <f t="shared" si="1"/>
        <v>31.863018591196081</v>
      </c>
      <c r="AQ17" s="117">
        <f t="shared" si="1"/>
        <v>27.456478461374203</v>
      </c>
      <c r="AR17" s="103"/>
      <c r="AS17" s="117">
        <f t="shared" ref="AS17:AV17" si="2">AS14+AS15-AS16</f>
        <v>35.121928990593034</v>
      </c>
      <c r="AT17" s="117">
        <f t="shared" si="2"/>
        <v>40.321045926461473</v>
      </c>
      <c r="AU17" s="117">
        <f t="shared" si="2"/>
        <v>36.94079745306199</v>
      </c>
      <c r="AV17" s="117">
        <f t="shared" si="2"/>
        <v>36.124812918304677</v>
      </c>
      <c r="AX17" s="117">
        <f t="shared" ref="AX17:BA17" si="3">AX14+AX15-AX16</f>
        <v>39.5078141880091</v>
      </c>
      <c r="AY17" s="117">
        <f t="shared" si="3"/>
        <v>39.438393036417622</v>
      </c>
      <c r="AZ17" s="117">
        <f t="shared" si="3"/>
        <v>40.84852300303853</v>
      </c>
      <c r="BA17" s="117">
        <f t="shared" si="3"/>
        <v>39.523587011932662</v>
      </c>
    </row>
    <row r="18" spans="1:53" ht="20.25" customHeight="1" x14ac:dyDescent="0.25">
      <c r="N18" s="103"/>
      <c r="S18" s="103"/>
      <c r="T18" s="119"/>
      <c r="U18" s="119"/>
      <c r="V18" s="119"/>
      <c r="W18" s="119"/>
      <c r="X18" s="103"/>
      <c r="Y18" s="119"/>
      <c r="Z18" s="119"/>
      <c r="AA18" s="119"/>
      <c r="AB18" s="119"/>
      <c r="AC18" s="103"/>
      <c r="AD18" s="119"/>
      <c r="AH18" s="103"/>
      <c r="AI18" s="119"/>
      <c r="AM18" s="103"/>
      <c r="AN18" s="119"/>
      <c r="AR18" s="103"/>
      <c r="AS18" s="119"/>
      <c r="AX18" s="119"/>
    </row>
    <row r="19" spans="1:53" x14ac:dyDescent="0.25">
      <c r="Y19" s="119"/>
      <c r="Z19" s="119"/>
      <c r="AA19" s="119"/>
      <c r="AC19" s="103"/>
      <c r="AH19" s="103"/>
      <c r="AM19" s="103"/>
      <c r="AR19" s="103"/>
    </row>
    <row r="20" spans="1:53" x14ac:dyDescent="0.25">
      <c r="AC20" s="103"/>
      <c r="AH20" s="103"/>
      <c r="AM20" s="103"/>
      <c r="AR20" s="103"/>
    </row>
    <row r="21" spans="1:53" x14ac:dyDescent="0.25">
      <c r="AC21" s="103"/>
      <c r="AH21" s="103"/>
      <c r="AM21" s="103"/>
      <c r="AR21" s="103"/>
    </row>
    <row r="22" spans="1:53" x14ac:dyDescent="0.25">
      <c r="AC22" s="103"/>
      <c r="AH22" s="103"/>
      <c r="AM22" s="103"/>
      <c r="AR22" s="103"/>
    </row>
    <row r="23" spans="1:53" x14ac:dyDescent="0.25">
      <c r="AC23" s="103"/>
      <c r="AH23" s="103"/>
      <c r="AM23" s="103"/>
      <c r="AR23" s="103"/>
    </row>
    <row r="24" spans="1:53" x14ac:dyDescent="0.25">
      <c r="AC24" s="103"/>
      <c r="AH24" s="103"/>
      <c r="AM24" s="103"/>
      <c r="AR24" s="103"/>
    </row>
    <row r="25" spans="1:53" x14ac:dyDescent="0.25">
      <c r="AC25" s="103"/>
      <c r="AH25" s="103"/>
      <c r="AM25" s="103"/>
      <c r="AR25" s="103"/>
    </row>
    <row r="26" spans="1:53" x14ac:dyDescent="0.25">
      <c r="AC26" s="103"/>
      <c r="AH26" s="103"/>
      <c r="AM26" s="103"/>
      <c r="AR26" s="103"/>
    </row>
    <row r="27" spans="1:53" x14ac:dyDescent="0.25">
      <c r="AC27" s="103"/>
      <c r="AH27" s="103"/>
      <c r="AM27" s="103"/>
      <c r="AR27" s="103"/>
    </row>
    <row r="28" spans="1:53" x14ac:dyDescent="0.25">
      <c r="AC28" s="103"/>
      <c r="AH28" s="103"/>
      <c r="AM28" s="103"/>
      <c r="AR28" s="103"/>
    </row>
    <row r="29" spans="1:53" x14ac:dyDescent="0.25">
      <c r="AC29" s="103"/>
      <c r="AH29" s="103"/>
      <c r="AM29" s="103"/>
      <c r="AR29" s="103"/>
    </row>
  </sheetData>
  <pageMargins left="0.7" right="0.7" top="0.75" bottom="0.75" header="0.3" footer="0.3"/>
  <pageSetup paperSize="9" scale="73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A8FB-F152-4122-8597-5CCF0260B8B9}">
  <sheetPr>
    <pageSetUpPr fitToPage="1"/>
  </sheetPr>
  <dimension ref="C2:S40"/>
  <sheetViews>
    <sheetView showGridLines="0" tabSelected="1" zoomScale="115" zoomScaleNormal="115" workbookViewId="0">
      <selection activeCell="J2" sqref="J2:K2"/>
    </sheetView>
  </sheetViews>
  <sheetFormatPr defaultColWidth="8.85546875" defaultRowHeight="15" x14ac:dyDescent="0.25"/>
  <cols>
    <col min="1" max="2" width="2.7109375" style="120" customWidth="1"/>
    <col min="3" max="3" width="60.7109375" style="120" customWidth="1"/>
    <col min="4" max="11" width="12.85546875" style="120" customWidth="1"/>
    <col min="12" max="12" width="8.85546875" style="120"/>
    <col min="13" max="13" width="10" style="120" bestFit="1" customWidth="1"/>
    <col min="14" max="15" width="8.85546875" style="120"/>
    <col min="16" max="16" width="11.140625" style="120" customWidth="1"/>
    <col min="17" max="16384" width="8.85546875" style="120"/>
  </cols>
  <sheetData>
    <row r="2" spans="3:19" ht="25.9" customHeight="1" x14ac:dyDescent="0.25">
      <c r="C2" s="136" t="s">
        <v>224</v>
      </c>
      <c r="D2" s="137">
        <v>2021</v>
      </c>
      <c r="E2" s="137"/>
      <c r="F2" s="137">
        <v>2022</v>
      </c>
      <c r="G2" s="137"/>
      <c r="H2" s="137">
        <v>2023</v>
      </c>
      <c r="I2" s="137"/>
      <c r="J2" s="137">
        <v>2024</v>
      </c>
      <c r="K2" s="137"/>
    </row>
    <row r="3" spans="3:19" x14ac:dyDescent="0.25">
      <c r="C3" s="136"/>
      <c r="D3" s="121" t="s">
        <v>225</v>
      </c>
      <c r="E3" s="121" t="s">
        <v>226</v>
      </c>
      <c r="F3" s="121" t="s">
        <v>225</v>
      </c>
      <c r="G3" s="121" t="s">
        <v>226</v>
      </c>
      <c r="H3" s="121" t="s">
        <v>225</v>
      </c>
      <c r="I3" s="121" t="s">
        <v>226</v>
      </c>
      <c r="J3" s="121" t="s">
        <v>225</v>
      </c>
      <c r="K3" s="121" t="s">
        <v>226</v>
      </c>
    </row>
    <row r="4" spans="3:19" x14ac:dyDescent="0.25">
      <c r="C4" s="122" t="s">
        <v>227</v>
      </c>
      <c r="D4" s="123"/>
      <c r="E4" s="123"/>
      <c r="F4" s="123"/>
      <c r="G4" s="123"/>
      <c r="H4" s="123"/>
      <c r="I4" s="123"/>
      <c r="J4" s="123"/>
      <c r="K4" s="123"/>
    </row>
    <row r="5" spans="3:19" x14ac:dyDescent="0.25">
      <c r="C5" s="124" t="s">
        <v>228</v>
      </c>
      <c r="D5" s="138">
        <v>575835.75</v>
      </c>
      <c r="E5" s="138">
        <v>125797</v>
      </c>
      <c r="F5" s="138">
        <v>652034.80325</v>
      </c>
      <c r="G5" s="138">
        <v>139078</v>
      </c>
      <c r="H5" s="138">
        <v>562589.29992000002</v>
      </c>
      <c r="I5" s="138">
        <v>124236.69312408447</v>
      </c>
      <c r="J5" s="138">
        <v>531547.61361</v>
      </c>
      <c r="K5" s="138">
        <v>123496.296475308</v>
      </c>
      <c r="M5" s="126"/>
      <c r="O5" s="126"/>
      <c r="P5" s="126"/>
      <c r="Q5" s="126"/>
      <c r="R5" s="126"/>
      <c r="S5" s="126"/>
    </row>
    <row r="6" spans="3:19" x14ac:dyDescent="0.25">
      <c r="C6" s="124" t="s">
        <v>229</v>
      </c>
      <c r="D6" s="138"/>
      <c r="E6" s="138"/>
      <c r="F6" s="138"/>
      <c r="G6" s="138"/>
      <c r="H6" s="138"/>
      <c r="I6" s="138"/>
      <c r="J6" s="138"/>
      <c r="K6" s="138"/>
      <c r="M6" s="126"/>
      <c r="O6" s="126"/>
      <c r="P6" s="126"/>
      <c r="Q6" s="126"/>
      <c r="R6" s="126"/>
      <c r="S6" s="126"/>
    </row>
    <row r="7" spans="3:19" x14ac:dyDescent="0.25">
      <c r="C7" s="127" t="s">
        <v>230</v>
      </c>
      <c r="D7" s="128">
        <v>251800.10519</v>
      </c>
      <c r="E7" s="128">
        <v>55008.215224467509</v>
      </c>
      <c r="F7" s="128">
        <v>213902.08076000001</v>
      </c>
      <c r="G7" s="128">
        <v>45624.657287289636</v>
      </c>
      <c r="H7" s="128">
        <v>120625.27257999999</v>
      </c>
      <c r="I7" s="128">
        <v>26637.699960986665</v>
      </c>
      <c r="J7" s="128">
        <v>117089.50579</v>
      </c>
      <c r="K7" s="128">
        <v>27203.810065072728</v>
      </c>
      <c r="M7" s="129"/>
      <c r="O7" s="126"/>
      <c r="P7" s="126"/>
      <c r="Q7" s="126"/>
      <c r="R7" s="126"/>
      <c r="S7" s="126"/>
    </row>
    <row r="8" spans="3:19" x14ac:dyDescent="0.25">
      <c r="C8" s="127" t="s">
        <v>231</v>
      </c>
      <c r="D8" s="128">
        <v>324035.64074999996</v>
      </c>
      <c r="E8" s="128">
        <v>70788.780065537954</v>
      </c>
      <c r="F8" s="128">
        <v>438132.72248999996</v>
      </c>
      <c r="G8" s="128">
        <v>93452.364927585688</v>
      </c>
      <c r="H8" s="128">
        <v>441964.02734000003</v>
      </c>
      <c r="I8" s="128">
        <v>97598.99316309781</v>
      </c>
      <c r="J8" s="128">
        <v>414458.10782000003</v>
      </c>
      <c r="K8" s="128">
        <v>96292.486410235069</v>
      </c>
      <c r="O8" s="126"/>
      <c r="P8" s="126"/>
      <c r="Q8" s="126"/>
      <c r="R8" s="126"/>
      <c r="S8" s="126"/>
    </row>
    <row r="9" spans="3:19" x14ac:dyDescent="0.25">
      <c r="C9" s="124" t="s">
        <v>232</v>
      </c>
      <c r="D9" s="125">
        <v>66692.31</v>
      </c>
      <c r="E9" s="125">
        <v>14569.592572364829</v>
      </c>
      <c r="F9" s="125">
        <v>62547.351339999965</v>
      </c>
      <c r="G9" s="125">
        <v>13341.158061557488</v>
      </c>
      <c r="H9" s="3">
        <v>100571.87111000001</v>
      </c>
      <c r="I9" s="125">
        <v>22209.303820362016</v>
      </c>
      <c r="J9" s="125">
        <v>76252.005459999986</v>
      </c>
      <c r="K9" s="125">
        <v>17715.892296403279</v>
      </c>
      <c r="O9" s="126"/>
      <c r="P9" s="126"/>
      <c r="Q9" s="126"/>
      <c r="R9" s="126"/>
      <c r="S9" s="126"/>
    </row>
    <row r="10" spans="3:19" x14ac:dyDescent="0.25">
      <c r="C10" s="124" t="s">
        <v>233</v>
      </c>
      <c r="D10" s="125">
        <v>11471.799999999994</v>
      </c>
      <c r="E10" s="125">
        <v>2506.1277990169297</v>
      </c>
      <c r="F10" s="125">
        <v>-243.58170000003895</v>
      </c>
      <c r="G10" s="125">
        <v>-51.95522897426337</v>
      </c>
      <c r="H10" s="3">
        <v>35120.500640000006</v>
      </c>
      <c r="I10" s="125">
        <v>7755.6662755518919</v>
      </c>
      <c r="J10" s="125">
        <v>9517.7259499999964</v>
      </c>
      <c r="K10" s="125">
        <v>2211.2862057816174</v>
      </c>
      <c r="O10" s="126"/>
      <c r="P10" s="126"/>
      <c r="Q10" s="126"/>
      <c r="R10" s="126"/>
      <c r="S10" s="126"/>
    </row>
    <row r="11" spans="3:19" x14ac:dyDescent="0.25">
      <c r="C11" s="124" t="s">
        <v>234</v>
      </c>
      <c r="D11" s="125">
        <v>7046.4099999999944</v>
      </c>
      <c r="E11" s="125">
        <v>1539.3577280174757</v>
      </c>
      <c r="F11" s="125">
        <v>-18444.779640000037</v>
      </c>
      <c r="G11" s="125">
        <v>-3934.2148838598291</v>
      </c>
      <c r="H11" s="3">
        <v>23200.644790000009</v>
      </c>
      <c r="I11" s="125">
        <v>5123.4024313402206</v>
      </c>
      <c r="J11" s="125">
        <v>-3207.1683600000033</v>
      </c>
      <c r="K11" s="125">
        <v>-745.13252339307599</v>
      </c>
      <c r="O11" s="126"/>
      <c r="P11" s="126"/>
      <c r="Q11" s="126"/>
      <c r="R11" s="126"/>
      <c r="S11" s="126"/>
    </row>
    <row r="12" spans="3:19" x14ac:dyDescent="0.25">
      <c r="C12" s="124" t="s">
        <v>235</v>
      </c>
      <c r="D12" s="125">
        <v>5246.1299999999947</v>
      </c>
      <c r="E12" s="125">
        <v>1146.0688148552692</v>
      </c>
      <c r="F12" s="125">
        <v>-16966.25964000004</v>
      </c>
      <c r="G12" s="125">
        <v>-3618.8511059445941</v>
      </c>
      <c r="H12" s="3">
        <v>18301.098000000009</v>
      </c>
      <c r="I12" s="125">
        <v>4041.4346600319486</v>
      </c>
      <c r="J12" s="125">
        <v>-3792.1856400000033</v>
      </c>
      <c r="K12" s="125">
        <v>-881.05161249102207</v>
      </c>
      <c r="O12" s="126"/>
      <c r="P12" s="126"/>
      <c r="Q12" s="126"/>
      <c r="R12" s="126"/>
      <c r="S12" s="126"/>
    </row>
    <row r="13" spans="3:19" x14ac:dyDescent="0.25">
      <c r="C13" s="124" t="s">
        <v>236</v>
      </c>
      <c r="D13" s="125">
        <v>7129259</v>
      </c>
      <c r="E13" s="125">
        <v>7129259</v>
      </c>
      <c r="F13" s="125">
        <v>7103301.0273972601</v>
      </c>
      <c r="G13" s="125">
        <v>7103301.0273972601</v>
      </c>
      <c r="H13" s="125">
        <v>7076622</v>
      </c>
      <c r="I13" s="125">
        <v>7076622</v>
      </c>
      <c r="J13" s="125">
        <v>7068468.4699453553</v>
      </c>
      <c r="K13" s="125">
        <v>7068468.4699453553</v>
      </c>
      <c r="O13" s="126"/>
      <c r="P13" s="126"/>
      <c r="Q13" s="126"/>
      <c r="R13" s="126"/>
      <c r="S13" s="126"/>
    </row>
    <row r="14" spans="3:19" x14ac:dyDescent="0.25">
      <c r="C14" s="124" t="s">
        <v>237</v>
      </c>
      <c r="D14" s="139">
        <v>0.73585908437328407</v>
      </c>
      <c r="E14" s="139">
        <v>0.16075567108100144</v>
      </c>
      <c r="F14" s="139">
        <v>-2.3885035386451436</v>
      </c>
      <c r="G14" s="139">
        <v>-0.50946047365679326</v>
      </c>
      <c r="H14" s="139">
        <v>2.5861347405584199</v>
      </c>
      <c r="I14" s="139">
        <v>0.57109658535272168</v>
      </c>
      <c r="J14" s="139">
        <v>-0.53649325255168323</v>
      </c>
      <c r="K14" s="139">
        <v>-0.12464533388487099</v>
      </c>
      <c r="O14" s="126"/>
      <c r="P14" s="126"/>
      <c r="Q14" s="126"/>
      <c r="R14" s="126"/>
      <c r="S14" s="126"/>
    </row>
    <row r="15" spans="3:19" x14ac:dyDescent="0.25">
      <c r="C15" s="124" t="s">
        <v>238</v>
      </c>
      <c r="D15" s="139"/>
      <c r="E15" s="139">
        <v>0</v>
      </c>
      <c r="F15" s="139"/>
      <c r="G15" s="139">
        <v>0</v>
      </c>
      <c r="H15" s="139"/>
      <c r="I15" s="139">
        <v>0</v>
      </c>
      <c r="J15" s="139"/>
      <c r="K15" s="139">
        <v>0</v>
      </c>
      <c r="O15" s="126"/>
      <c r="P15" s="126"/>
      <c r="Q15" s="126"/>
      <c r="R15" s="126"/>
      <c r="S15" s="126"/>
    </row>
    <row r="16" spans="3:19" x14ac:dyDescent="0.25">
      <c r="C16" s="124" t="s">
        <v>90</v>
      </c>
      <c r="D16" s="125">
        <v>37213.489999999991</v>
      </c>
      <c r="E16" s="125">
        <v>8129.6537411250665</v>
      </c>
      <c r="F16" s="125">
        <v>27065.758299999961</v>
      </c>
      <c r="G16" s="125">
        <v>5773.0431712987565</v>
      </c>
      <c r="H16" s="125">
        <v>62865.060640000011</v>
      </c>
      <c r="I16" s="125">
        <v>13882.502294425512</v>
      </c>
      <c r="J16" s="125">
        <v>38041.455949999996</v>
      </c>
      <c r="K16" s="125">
        <v>8838.3031022325304</v>
      </c>
      <c r="O16" s="126"/>
      <c r="P16" s="126"/>
      <c r="Q16" s="126"/>
      <c r="R16" s="126"/>
      <c r="S16" s="126"/>
    </row>
    <row r="17" spans="3:19" x14ac:dyDescent="0.25">
      <c r="C17" s="122" t="s">
        <v>239</v>
      </c>
      <c r="D17" s="125"/>
      <c r="E17" s="125"/>
      <c r="F17" s="125"/>
      <c r="G17" s="125"/>
      <c r="H17" s="125"/>
      <c r="I17" s="125"/>
      <c r="J17" s="125"/>
      <c r="K17" s="125"/>
      <c r="O17" s="126"/>
      <c r="P17" s="126"/>
      <c r="Q17" s="126"/>
      <c r="R17" s="126"/>
      <c r="S17" s="126"/>
    </row>
    <row r="18" spans="3:19" x14ac:dyDescent="0.25">
      <c r="C18" s="124" t="s">
        <v>177</v>
      </c>
      <c r="D18" s="125">
        <v>32318.827324249985</v>
      </c>
      <c r="E18" s="125">
        <v>7060.3664280174744</v>
      </c>
      <c r="F18" s="125">
        <v>17879.226259999996</v>
      </c>
      <c r="G18" s="125">
        <v>3813.5840837830337</v>
      </c>
      <c r="H18" s="125">
        <v>56865.065350000004</v>
      </c>
      <c r="I18" s="125">
        <v>12557.522289125587</v>
      </c>
      <c r="J18" s="125">
        <v>26482.170819999988</v>
      </c>
      <c r="K18" s="125">
        <v>6152.6943874044255</v>
      </c>
      <c r="O18" s="126"/>
      <c r="P18" s="126"/>
      <c r="Q18" s="126"/>
      <c r="R18" s="126"/>
      <c r="S18" s="126"/>
    </row>
    <row r="19" spans="3:19" x14ac:dyDescent="0.25">
      <c r="C19" s="124" t="s">
        <v>186</v>
      </c>
      <c r="D19" s="125">
        <v>-10853.199420000001</v>
      </c>
      <c r="E19" s="125">
        <v>-2370.9884041507376</v>
      </c>
      <c r="F19" s="125">
        <v>-8482.677611000001</v>
      </c>
      <c r="G19" s="125">
        <v>-1809.3290981805774</v>
      </c>
      <c r="H19" s="125">
        <v>32810.765120000011</v>
      </c>
      <c r="I19" s="125">
        <v>7245.606978233508</v>
      </c>
      <c r="J19" s="125">
        <v>-10618.4771</v>
      </c>
      <c r="K19" s="125">
        <v>-2467.0275295789534</v>
      </c>
      <c r="O19" s="126"/>
      <c r="P19" s="126"/>
      <c r="Q19" s="126"/>
      <c r="R19" s="126"/>
      <c r="S19" s="126"/>
    </row>
    <row r="20" spans="3:19" x14ac:dyDescent="0.25">
      <c r="C20" s="124" t="s">
        <v>201</v>
      </c>
      <c r="D20" s="125">
        <v>-5087.7200000000012</v>
      </c>
      <c r="E20" s="125">
        <v>-1111.4625887493175</v>
      </c>
      <c r="F20" s="125">
        <v>-27834.82274</v>
      </c>
      <c r="G20" s="125">
        <v>-5937.0822558283389</v>
      </c>
      <c r="H20" s="125">
        <v>-87786.314380000011</v>
      </c>
      <c r="I20" s="125">
        <v>-19385.867099984542</v>
      </c>
      <c r="J20" s="125">
        <v>-15445.23272</v>
      </c>
      <c r="K20" s="125">
        <v>-3588.4443656231665</v>
      </c>
      <c r="O20" s="126"/>
      <c r="P20" s="126"/>
      <c r="Q20" s="126"/>
      <c r="R20" s="126"/>
      <c r="S20" s="126"/>
    </row>
    <row r="21" spans="3:19" x14ac:dyDescent="0.25">
      <c r="C21" s="124" t="s">
        <v>240</v>
      </c>
      <c r="D21" s="125">
        <v>16377.907904249983</v>
      </c>
      <c r="E21" s="125">
        <v>3577.9154351174188</v>
      </c>
      <c r="F21" s="125">
        <v>-18438.274091000007</v>
      </c>
      <c r="G21" s="125">
        <v>-3932.8272702258828</v>
      </c>
      <c r="H21" s="125">
        <v>1889.5160900000046</v>
      </c>
      <c r="I21" s="125">
        <v>417.26216737455104</v>
      </c>
      <c r="J21" s="125">
        <v>418.46099999998842</v>
      </c>
      <c r="K21" s="125">
        <v>97.222492202305531</v>
      </c>
      <c r="O21" s="126"/>
      <c r="P21" s="126"/>
      <c r="Q21" s="126"/>
      <c r="R21" s="126"/>
      <c r="S21" s="126"/>
    </row>
    <row r="22" spans="3:19" x14ac:dyDescent="0.25">
      <c r="C22" s="124" t="s">
        <v>205</v>
      </c>
      <c r="D22" s="125">
        <v>22384.53</v>
      </c>
      <c r="E22" s="125">
        <v>4890.1212452211903</v>
      </c>
      <c r="F22" s="125">
        <v>3977.44</v>
      </c>
      <c r="G22" s="125">
        <v>848.37574387304574</v>
      </c>
      <c r="H22" s="125">
        <v>5837.1412700000001</v>
      </c>
      <c r="I22" s="125">
        <v>1289.0169236884528</v>
      </c>
      <c r="J22" s="125">
        <v>6302.0190299999995</v>
      </c>
      <c r="K22" s="125">
        <v>1464.1698891963003</v>
      </c>
      <c r="O22" s="126"/>
      <c r="P22" s="126"/>
      <c r="Q22" s="126"/>
      <c r="R22" s="126"/>
      <c r="S22" s="126"/>
    </row>
    <row r="23" spans="3:19" ht="25.9" customHeight="1" x14ac:dyDescent="0.25">
      <c r="C23" s="140" t="s">
        <v>241</v>
      </c>
      <c r="D23" s="141">
        <v>44561</v>
      </c>
      <c r="E23" s="137"/>
      <c r="F23" s="141">
        <v>44926</v>
      </c>
      <c r="G23" s="137"/>
      <c r="H23" s="141">
        <v>45291</v>
      </c>
      <c r="I23" s="137"/>
      <c r="J23" s="141">
        <v>45657</v>
      </c>
      <c r="K23" s="137"/>
      <c r="O23" s="126"/>
      <c r="P23" s="126"/>
      <c r="Q23" s="126"/>
      <c r="R23" s="126"/>
    </row>
    <row r="24" spans="3:19" x14ac:dyDescent="0.25">
      <c r="C24" s="140"/>
      <c r="D24" s="121" t="s">
        <v>225</v>
      </c>
      <c r="E24" s="121" t="s">
        <v>226</v>
      </c>
      <c r="F24" s="121" t="s">
        <v>225</v>
      </c>
      <c r="G24" s="121" t="s">
        <v>226</v>
      </c>
      <c r="H24" s="121" t="s">
        <v>225</v>
      </c>
      <c r="I24" s="121" t="s">
        <v>226</v>
      </c>
      <c r="J24" s="121" t="s">
        <v>225</v>
      </c>
      <c r="K24" s="121" t="s">
        <v>226</v>
      </c>
      <c r="O24" s="126"/>
      <c r="P24" s="126"/>
      <c r="Q24" s="126"/>
      <c r="R24" s="126"/>
    </row>
    <row r="25" spans="3:19" x14ac:dyDescent="0.25">
      <c r="C25" s="124" t="s">
        <v>242</v>
      </c>
      <c r="D25" s="130">
        <v>416338.19000000006</v>
      </c>
      <c r="E25" s="125">
        <v>90520.109144671049</v>
      </c>
      <c r="F25" s="130">
        <v>373643.75560999999</v>
      </c>
      <c r="G25" s="125">
        <v>79669.876886500788</v>
      </c>
      <c r="H25" s="130">
        <v>349739.43466000003</v>
      </c>
      <c r="I25" s="125">
        <v>80436.852497700107</v>
      </c>
      <c r="J25" s="130">
        <v>362229.03227000003</v>
      </c>
      <c r="K25" s="125">
        <v>84771.596599578756</v>
      </c>
      <c r="O25" s="126"/>
      <c r="P25" s="126"/>
      <c r="Q25" s="126"/>
      <c r="R25" s="126"/>
    </row>
    <row r="26" spans="3:19" x14ac:dyDescent="0.25">
      <c r="C26" s="124" t="s">
        <v>109</v>
      </c>
      <c r="D26" s="130">
        <v>236774.2</v>
      </c>
      <c r="E26" s="125">
        <v>51479.366873940082</v>
      </c>
      <c r="F26" s="130">
        <v>229722.22</v>
      </c>
      <c r="G26" s="125">
        <v>48982.327981406859</v>
      </c>
      <c r="H26" s="3">
        <v>220178.97596000004</v>
      </c>
      <c r="I26" s="125">
        <v>50639.138905243803</v>
      </c>
      <c r="J26" s="130">
        <v>213757.17314</v>
      </c>
      <c r="K26" s="125">
        <v>50025.081474373983</v>
      </c>
      <c r="O26" s="126"/>
      <c r="P26" s="126"/>
      <c r="Q26" s="126"/>
      <c r="R26" s="126"/>
    </row>
    <row r="27" spans="3:19" x14ac:dyDescent="0.25">
      <c r="C27" s="124" t="s">
        <v>243</v>
      </c>
      <c r="D27" s="130">
        <v>227400.57</v>
      </c>
      <c r="E27" s="125">
        <v>49441.355394181846</v>
      </c>
      <c r="F27" s="130">
        <v>218538.75</v>
      </c>
      <c r="G27" s="125">
        <v>46597.741956118472</v>
      </c>
      <c r="H27" s="130">
        <v>206378.41481000005</v>
      </c>
      <c r="I27" s="125">
        <v>47465.136800827982</v>
      </c>
      <c r="J27" s="130">
        <v>198123.03492999999</v>
      </c>
      <c r="K27" s="125">
        <v>46366.261392464316</v>
      </c>
      <c r="O27" s="126"/>
      <c r="P27" s="126"/>
      <c r="Q27" s="126"/>
      <c r="R27" s="126"/>
    </row>
    <row r="28" spans="3:19" x14ac:dyDescent="0.25">
      <c r="C28" s="124" t="s">
        <v>244</v>
      </c>
      <c r="D28" s="130">
        <v>179563.99000000002</v>
      </c>
      <c r="E28" s="125">
        <v>39040.742270730967</v>
      </c>
      <c r="F28" s="130">
        <v>143921.53560999999</v>
      </c>
      <c r="G28" s="125">
        <v>30687.548905093925</v>
      </c>
      <c r="H28" s="130">
        <v>129560.45869999999</v>
      </c>
      <c r="I28" s="125">
        <v>29797.713592456301</v>
      </c>
      <c r="J28" s="130">
        <v>137290.89736</v>
      </c>
      <c r="K28" s="125">
        <v>32129.861305874096</v>
      </c>
      <c r="O28" s="126"/>
      <c r="P28" s="126"/>
      <c r="Q28" s="126"/>
      <c r="R28" s="126"/>
    </row>
    <row r="29" spans="3:19" x14ac:dyDescent="0.25">
      <c r="C29" s="124" t="s">
        <v>118</v>
      </c>
      <c r="D29" s="130">
        <v>109531.24</v>
      </c>
      <c r="E29" s="125">
        <v>23814.24533634822</v>
      </c>
      <c r="F29" s="130">
        <v>103596.54</v>
      </c>
      <c r="G29" s="125">
        <v>22089.285485831253</v>
      </c>
      <c r="H29" s="130">
        <v>89972.142069999987</v>
      </c>
      <c r="I29" s="125">
        <v>20692.764965501377</v>
      </c>
      <c r="J29" s="130">
        <v>93483.110010000004</v>
      </c>
      <c r="K29" s="125">
        <v>21877.62930259771</v>
      </c>
      <c r="O29" s="126"/>
      <c r="P29" s="126"/>
      <c r="Q29" s="126"/>
      <c r="R29" s="126"/>
    </row>
    <row r="30" spans="3:19" x14ac:dyDescent="0.25">
      <c r="C30" s="124" t="s">
        <v>130</v>
      </c>
      <c r="D30" s="130">
        <v>134142.07999999999</v>
      </c>
      <c r="E30" s="125">
        <v>29165.125885985126</v>
      </c>
      <c r="F30" s="130">
        <v>116991.99244999999</v>
      </c>
      <c r="G30" s="125">
        <v>24945.519616622954</v>
      </c>
      <c r="H30" s="130">
        <v>135244.36843</v>
      </c>
      <c r="I30" s="125">
        <v>31104.960540478383</v>
      </c>
      <c r="J30" s="130">
        <v>127846.70072000001</v>
      </c>
      <c r="K30" s="125">
        <v>29919.658488181609</v>
      </c>
      <c r="O30" s="126"/>
      <c r="P30" s="126"/>
      <c r="Q30" s="126"/>
      <c r="R30" s="126"/>
    </row>
    <row r="31" spans="3:19" x14ac:dyDescent="0.25">
      <c r="C31" s="124" t="s">
        <v>245</v>
      </c>
      <c r="D31" s="130">
        <v>12627.66</v>
      </c>
      <c r="E31" s="125">
        <v>2745.5015871635428</v>
      </c>
      <c r="F31" s="130">
        <v>11103.519999999999</v>
      </c>
      <c r="G31" s="125">
        <v>2367.5387534915453</v>
      </c>
      <c r="H31" s="130">
        <v>10236.016869999999</v>
      </c>
      <c r="I31" s="125">
        <v>2354.1897125114997</v>
      </c>
      <c r="J31" s="130">
        <v>10891.489010000001</v>
      </c>
      <c r="K31" s="125">
        <v>2548.9091996255561</v>
      </c>
      <c r="O31" s="126"/>
      <c r="P31" s="126"/>
      <c r="Q31" s="126"/>
      <c r="R31" s="126"/>
    </row>
    <row r="32" spans="3:19" x14ac:dyDescent="0.25">
      <c r="C32" s="124" t="s">
        <v>143</v>
      </c>
      <c r="D32" s="130">
        <v>59182</v>
      </c>
      <c r="E32" s="125">
        <v>12867.330521372352</v>
      </c>
      <c r="F32" s="130">
        <v>58338.717730000004</v>
      </c>
      <c r="G32" s="125">
        <v>12439.224232926077</v>
      </c>
      <c r="H32" s="130">
        <v>59074.327939999996</v>
      </c>
      <c r="I32" s="125">
        <v>13586.551964121434</v>
      </c>
      <c r="J32" s="130">
        <v>62343.864259999995</v>
      </c>
      <c r="K32" s="125">
        <v>14590.185878773695</v>
      </c>
      <c r="O32" s="126"/>
      <c r="P32" s="126"/>
      <c r="Q32" s="126"/>
      <c r="R32" s="126"/>
    </row>
    <row r="33" spans="3:18" x14ac:dyDescent="0.25">
      <c r="C33" s="124" t="s">
        <v>246</v>
      </c>
      <c r="D33" s="130">
        <v>208033.45</v>
      </c>
      <c r="E33" s="125">
        <v>45230.562682088967</v>
      </c>
      <c r="F33" s="130">
        <v>185272.75468000001</v>
      </c>
      <c r="G33" s="125">
        <v>39504.627962216684</v>
      </c>
      <c r="H33" s="130">
        <v>143631.94654999999</v>
      </c>
      <c r="I33" s="125">
        <v>33034.026345446182</v>
      </c>
      <c r="J33" s="130">
        <v>159089.72722</v>
      </c>
      <c r="K33" s="125">
        <v>37231.38947343787</v>
      </c>
      <c r="O33" s="126"/>
      <c r="P33" s="126"/>
      <c r="Q33" s="126"/>
      <c r="R33" s="126"/>
    </row>
    <row r="34" spans="3:18" x14ac:dyDescent="0.25">
      <c r="C34" s="124" t="s">
        <v>247</v>
      </c>
      <c r="D34" s="130">
        <v>2353</v>
      </c>
      <c r="E34" s="125">
        <v>511.5884680610514</v>
      </c>
      <c r="F34" s="130">
        <v>1936.78235</v>
      </c>
      <c r="G34" s="125">
        <v>412.96879464380908</v>
      </c>
      <c r="H34" s="130">
        <v>1552.7748700000002</v>
      </c>
      <c r="I34" s="125">
        <v>357.12393514259435</v>
      </c>
      <c r="J34" s="130">
        <v>923.73417000000018</v>
      </c>
      <c r="K34" s="125">
        <v>216.17930493798275</v>
      </c>
      <c r="O34" s="126"/>
      <c r="P34" s="126"/>
      <c r="Q34" s="126"/>
      <c r="R34" s="126"/>
    </row>
    <row r="35" spans="3:18" x14ac:dyDescent="0.25">
      <c r="C35" s="131"/>
    </row>
    <row r="38" spans="3:18" x14ac:dyDescent="0.25">
      <c r="C38" s="132" t="s">
        <v>107</v>
      </c>
      <c r="D38" s="134">
        <v>44561</v>
      </c>
      <c r="E38" s="121"/>
      <c r="F38" s="134">
        <v>44926</v>
      </c>
      <c r="G38" s="121"/>
      <c r="H38" s="134">
        <v>45291</v>
      </c>
      <c r="I38" s="121"/>
      <c r="J38" s="134">
        <v>45657</v>
      </c>
      <c r="K38" s="121"/>
    </row>
    <row r="39" spans="3:18" x14ac:dyDescent="0.25">
      <c r="C39" s="133" t="s">
        <v>248</v>
      </c>
      <c r="D39" s="135">
        <v>4.5994000000000002</v>
      </c>
      <c r="E39" s="135"/>
      <c r="F39" s="135">
        <v>4.6898999999999997</v>
      </c>
      <c r="G39" s="135"/>
      <c r="H39" s="135">
        <v>4.3479999999999999</v>
      </c>
      <c r="I39" s="135"/>
      <c r="J39" s="135">
        <v>4.2729999999999997</v>
      </c>
    </row>
    <row r="40" spans="3:18" x14ac:dyDescent="0.25">
      <c r="C40" s="133" t="s">
        <v>249</v>
      </c>
      <c r="D40" s="135">
        <v>4.5774999999999997</v>
      </c>
      <c r="E40" s="135"/>
      <c r="F40" s="135">
        <v>4.6882999999999999</v>
      </c>
      <c r="G40" s="135"/>
      <c r="H40" s="135">
        <v>4.5283666666666669</v>
      </c>
      <c r="I40" s="135"/>
      <c r="J40" s="135">
        <v>4.3041583333333335</v>
      </c>
    </row>
  </sheetData>
  <mergeCells count="26">
    <mergeCell ref="C23:C24"/>
    <mergeCell ref="D23:E23"/>
    <mergeCell ref="F23:G23"/>
    <mergeCell ref="H23:I23"/>
    <mergeCell ref="J23:K23"/>
    <mergeCell ref="J5:J6"/>
    <mergeCell ref="K5:K6"/>
    <mergeCell ref="D14:D15"/>
    <mergeCell ref="E14:E15"/>
    <mergeCell ref="F14:F15"/>
    <mergeCell ref="G14:G15"/>
    <mergeCell ref="H14:H15"/>
    <mergeCell ref="I14:I15"/>
    <mergeCell ref="D5:D6"/>
    <mergeCell ref="E5:E6"/>
    <mergeCell ref="F5:F6"/>
    <mergeCell ref="G5:G6"/>
    <mergeCell ref="H5:H6"/>
    <mergeCell ref="I5:I6"/>
    <mergeCell ref="J14:J15"/>
    <mergeCell ref="K14:K15"/>
    <mergeCell ref="C2:C3"/>
    <mergeCell ref="D2:E2"/>
    <mergeCell ref="F2:G2"/>
    <mergeCell ref="H2:I2"/>
    <mergeCell ref="J2:K2"/>
  </mergeCells>
  <pageMargins left="0.7" right="0.7" top="0.75" bottom="0.75" header="0.3" footer="0.3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RZiS</vt:lpstr>
      <vt:lpstr>Aktywa</vt:lpstr>
      <vt:lpstr>Pasywa</vt:lpstr>
      <vt:lpstr>Cash Flow</vt:lpstr>
      <vt:lpstr>Wskaźniki</vt:lpstr>
      <vt:lpstr>wybrane dane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Skolimowski</dc:creator>
  <cp:lastModifiedBy>Filip Skolimowski</cp:lastModifiedBy>
  <dcterms:created xsi:type="dcterms:W3CDTF">2015-06-05T18:19:34Z</dcterms:created>
  <dcterms:modified xsi:type="dcterms:W3CDTF">2025-05-06T07:21:30Z</dcterms:modified>
</cp:coreProperties>
</file>